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showInkAnnotation="0" codeName="ThisWorkbook" defaultThemeVersion="124226"/>
  <mc:AlternateContent xmlns:mc="http://schemas.openxmlformats.org/markup-compatibility/2006">
    <mc:Choice Requires="x15">
      <x15ac:absPath xmlns:x15ac="http://schemas.microsoft.com/office/spreadsheetml/2010/11/ac" url="/Users/griffinjones/Downloads/"/>
    </mc:Choice>
  </mc:AlternateContent>
  <xr:revisionPtr revIDLastSave="0" documentId="13_ncr:1_{AEC070C7-710E-944B-BAB2-17F7A10ADC05}" xr6:coauthVersionLast="47" xr6:coauthVersionMax="47" xr10:uidLastSave="{00000000-0000-0000-0000-000000000000}"/>
  <workbookProtection lockWindows="1"/>
  <bookViews>
    <workbookView xWindow="0" yWindow="760" windowWidth="29040" windowHeight="15840" tabRatio="882" xr2:uid="{00000000-000D-0000-FFFF-FFFF00000000}"/>
  </bookViews>
  <sheets>
    <sheet name="Information" sheetId="2" r:id="rId1"/>
    <sheet name="Submission Requirements" sheetId="88" state="hidden" r:id="rId2"/>
    <sheet name="0a. PPAP Cover Sheet" sheetId="72" r:id="rId3"/>
    <sheet name="0b. Table of Contents" sheetId="89" state="hidden" r:id="rId4"/>
    <sheet name="1. Design Record" sheetId="81" r:id="rId5"/>
    <sheet name="4a. DFMEA" sheetId="103" state="hidden" r:id="rId6"/>
    <sheet name="4b. DFMEA Ratings" sheetId="13" state="hidden" r:id="rId7"/>
    <sheet name="5. Process Flow Diagram" sheetId="14" state="hidden" r:id="rId8"/>
    <sheet name="6a. PFMEA" sheetId="104" state="hidden" r:id="rId9"/>
    <sheet name="6b PFMEA Ratings" sheetId="37" state="hidden" r:id="rId10"/>
    <sheet name="7. CPLAN" sheetId="39" state="hidden" r:id="rId11"/>
    <sheet name="8a. GR&amp;R" sheetId="76" state="hidden" r:id="rId12"/>
    <sheet name="8a. GR&amp;R Requirements" sheetId="18" state="hidden" r:id="rId13"/>
    <sheet name="8b. ANOVA GR&amp;R - DFT" sheetId="40" state="hidden" r:id="rId14"/>
    <sheet name="8c. ANOVA GR&amp;R - Blast Profile" sheetId="108" state="hidden" r:id="rId15"/>
    <sheet name="8d. GR&amp;R Att Agr" sheetId="107" state="hidden" r:id="rId16"/>
    <sheet name="9a Dimensional Test Results" sheetId="35" state="hidden" r:id="rId17"/>
    <sheet name="9b Dim. Test Results - Welds" sheetId="95" state="hidden" r:id="rId18"/>
    <sheet name="10a. Paint Performance Results" sheetId="112" r:id="rId19"/>
    <sheet name="10a. Materials Testing" sheetId="93" state="hidden" r:id="rId20"/>
    <sheet name="10b. Performance Testing" sheetId="92" state="hidden" r:id="rId21"/>
    <sheet name="10b. Test Reports" sheetId="66" r:id="rId22"/>
    <sheet name="11. IPS - .5455" sheetId="100" state="hidden" r:id="rId23"/>
    <sheet name="13a Appearance Approval" sheetId="94" state="hidden" r:id="rId24"/>
    <sheet name="10c. CARC Paint Certifications" sheetId="110" state="hidden" r:id="rId25"/>
    <sheet name="13. Appearance Approval Report" sheetId="98" state="hidden" r:id="rId26"/>
    <sheet name="14. Sample Parts-PTR Label" sheetId="70" state="hidden" r:id="rId27"/>
    <sheet name="10d. Plating Certifications" sheetId="113" state="hidden" r:id="rId28"/>
    <sheet name="10c. Coating Certifications" sheetId="114" r:id="rId29"/>
    <sheet name="12. Qualified Lab Documentaton" sheetId="115" r:id="rId30"/>
    <sheet name="15. Master Sample Photo" sheetId="50" r:id="rId31"/>
    <sheet name="16. Checking Aids" sheetId="51" state="hidden" r:id="rId32"/>
    <sheet name="17 Welding WPS-PQR Legend" sheetId="102" state="hidden" r:id="rId33"/>
    <sheet name="18a. PSW" sheetId="1" r:id="rId34"/>
    <sheet name="18b. Interim Approval" sheetId="106" state="hidden" r:id="rId35"/>
    <sheet name="Revision" sheetId="56" r:id="rId36"/>
    <sheet name="Blank" sheetId="41" state="hidden"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#REF!</definedName>
    <definedName name="__________________Division_Overview">#REF!</definedName>
    <definedName name="_0">#REF!</definedName>
    <definedName name="_15_0FUN" localSheetId="32">[4]FFLOW!#REF!</definedName>
    <definedName name="_15_0FUN">[4]FFLOW!#REF!</definedName>
    <definedName name="_18_0FUN" localSheetId="32">[4]FFLOW!#REF!</definedName>
    <definedName name="_18_0FUN">[4]FFLOW!#REF!</definedName>
    <definedName name="_27FUN" localSheetId="32">[4]FFLOW!#REF!</definedName>
    <definedName name="_27FUN">[4]FFLOW!#REF!</definedName>
    <definedName name="_3_0AL" localSheetId="32">[5]COLL!#REF!</definedName>
    <definedName name="_3_0AL">[5]COLL!#REF!</definedName>
    <definedName name="_30FUN" localSheetId="32">[4]FFLOW!#REF!</definedName>
    <definedName name="_30FUN">[4]FFLOW!#REF!</definedName>
    <definedName name="_6AL" localSheetId="32">[5]COLL!#REF!</definedName>
    <definedName name="_6AL">[5]COLL!#REF!</definedName>
    <definedName name="_9Division_Overview" localSheetId="32">#REF!</definedName>
    <definedName name="_9Division_Overview">#REF!</definedName>
    <definedName name="_ALE40">[6]CHARTS!$BM$1:$CB$42</definedName>
    <definedName name="_ALE45">[6]CHARTS!$CC$1:$CR$42</definedName>
    <definedName name="_ALE47">[6]CHARTS!$AG$1:$AV$42</definedName>
    <definedName name="_ALL96">'[7]COLL.XLS'!#REF!</definedName>
    <definedName name="_cum1">'[8]#REF'!$D$11:$D$22</definedName>
    <definedName name="_cum3">'[8]#REF'!$D$11:$D$22</definedName>
    <definedName name="_dfb2">#REF!</definedName>
    <definedName name="_dfb3">#REF!</definedName>
    <definedName name="_Fill" hidden="1">#REF!</definedName>
    <definedName name="_Hlk138836725" localSheetId="32">'17 Welding WPS-PQR Legend'!$A$1</definedName>
    <definedName name="_Key1" localSheetId="32" hidden="1">#REF!</definedName>
    <definedName name="_Key1" hidden="1">#REF!</definedName>
    <definedName name="_NET94">[7]NETCOST.XLS!#REF!</definedName>
    <definedName name="_NET96">[7]NETCOST.XLS!#REF!</definedName>
    <definedName name="_Order1" hidden="1">255</definedName>
    <definedName name="_pn1">#REF!</definedName>
    <definedName name="_QF4">[6]CHARTS!$BM$44:$CB$85</definedName>
    <definedName name="\0" localSheetId="32">#REF!</definedName>
    <definedName name="\0" localSheetId="5">#REF!</definedName>
    <definedName name="\0" localSheetId="1">#REF!</definedName>
    <definedName name="\0">#REF!</definedName>
    <definedName name="\1" localSheetId="5">#REF!</definedName>
    <definedName name="\1" localSheetId="1">#REF!</definedName>
    <definedName name="\1">#REF!</definedName>
    <definedName name="\2" localSheetId="1">#REF!</definedName>
    <definedName name="\2">#REF!</definedName>
    <definedName name="\a" localSheetId="32">[1]NOV_EV!#REF!</definedName>
    <definedName name="\a" localSheetId="1">[1]NOV_EV!#REF!</definedName>
    <definedName name="\a">[1]NOV_EV!#REF!</definedName>
    <definedName name="\C" localSheetId="1">#REF!</definedName>
    <definedName name="\C">#REF!</definedName>
    <definedName name="\d">#REF!</definedName>
    <definedName name="\e" localSheetId="32">'[2]8.Financial'!#REF!</definedName>
    <definedName name="\e">'[2]8.Financial'!#REF!</definedName>
    <definedName name="\i">#REF!</definedName>
    <definedName name="\l" localSheetId="32">'[3]ATT C _ MAJPGMCF'!#REF!</definedName>
    <definedName name="\l">'[3]ATT C _ MAJPGMCF'!#REF!</definedName>
    <definedName name="\m" localSheetId="32">'[3]ATT C _ MAJPGMCF'!#REF!</definedName>
    <definedName name="\m">'[3]ATT C _ MAJPGMCF'!#REF!</definedName>
    <definedName name="\p">#REF!</definedName>
    <definedName name="\q">#N/A</definedName>
    <definedName name="\R19">#REF!</definedName>
    <definedName name="\S">#REF!</definedName>
    <definedName name="\t" localSheetId="32">'[2]8.Financial'!#REF!</definedName>
    <definedName name="\t">'[2]8.Financial'!#REF!</definedName>
    <definedName name="\U">#REF!</definedName>
    <definedName name="\Z">#REF!</definedName>
    <definedName name="A47_FEE">#REF!</definedName>
    <definedName name="A47_REV">#REF!</definedName>
    <definedName name="AAA">#N/A</definedName>
    <definedName name="ACT_MONTH">[6]CHARTS!$R$155</definedName>
    <definedName name="ACT_THRU">#REF!</definedName>
    <definedName name="Actuals">"Rectangle 9"</definedName>
    <definedName name="ACWP">#REF!</definedName>
    <definedName name="ADDS">[6]CHARTS!$DI$1:$DX$42</definedName>
    <definedName name="ADV_PGMS">[6]CHARTS!$CD$44:$CR$85,[6]CHARTS!$A$44:$P$85,[6]CHARTS!$CS$44:$DH$85,[6]CHARTS!$Q$44:$AF$85,[6]CHARTS!$AG$44:$AV$85,[6]CHARTS!$AW$44:$BL$85</definedName>
    <definedName name="advsys">'[9]94CHTPRG'!#REF!</definedName>
    <definedName name="AECM_FEE" localSheetId="32">#REF!</definedName>
    <definedName name="AECM_FEE">#REF!</definedName>
    <definedName name="AECM_PGMS">[6]CHARTS!$Q$1:$AF$42,[6]CHARTS!$AG$1:$AV$42,[6]CHARTS!$AW$1:$BL$42,[6]CHARTS!$BM$1:$CB$42,[6]CHARTS!$CC$1:$CR$42,[6]CHARTS!$CS$1:$DH$42,[6]CHARTS!$DI$1:$DX$42,[6]CHARTS!$DY$1:$EN$42</definedName>
    <definedName name="AECM_REV">#REF!</definedName>
    <definedName name="AECM_TOT">[6]CHARTS!$Q$1:$AF$42</definedName>
    <definedName name="AEWS">[6]CHARTS!$AW$1:$BL$42</definedName>
    <definedName name="ALE40_45FEE">#REF!</definedName>
    <definedName name="ALE40_45REV">#REF!</definedName>
    <definedName name="All_Invoices">#REF!</definedName>
    <definedName name="ALQ_144A_PRODUCTION">#REF!</definedName>
    <definedName name="APD_FEE">#REF!</definedName>
    <definedName name="APD_REV">#REF!</definedName>
    <definedName name="APD_SUM">[6]CHARTS!$CD$44:$CR$85</definedName>
    <definedName name="asaa">#REF!</definedName>
    <definedName name="ASSETS">#REF!</definedName>
    <definedName name="Aug">[10]GMBackup!$C$1</definedName>
    <definedName name="AUSTIN_TOT">[6]CHARTS!$A$1:$P$42</definedName>
    <definedName name="AVG">[11]Slope!#REF!</definedName>
    <definedName name="BAC" localSheetId="32">#REF!</definedName>
    <definedName name="BAC">#REF!</definedName>
    <definedName name="base_eng" localSheetId="32">#REF!</definedName>
    <definedName name="base_eng">#REF!</definedName>
    <definedName name="base_sr_eng" localSheetId="32">#REF!</definedName>
    <definedName name="base_sr_eng">#REF!</definedName>
    <definedName name="BCWP">#REF!</definedName>
    <definedName name="BCWS">#REF!</definedName>
    <definedName name="BOL">[6]CHARTS!$CS$1:$DH$42</definedName>
    <definedName name="BOL_ADDS">#REF!</definedName>
    <definedName name="BOL_ADDSFEE">#REF!</definedName>
    <definedName name="BOL_ADDSREV">#REF!</definedName>
    <definedName name="Business_Segment">#REF!</definedName>
    <definedName name="CCD">[6]CHARTS!$AG$44:$AV$85</definedName>
    <definedName name="CCOLL94">'[7]COLL.XLS'!#REF!</definedName>
    <definedName name="CCOLL96">'[7]COLL.XLS'!#REF!</definedName>
    <definedName name="cempd">#REF!</definedName>
    <definedName name="Color_Code">#REF!</definedName>
    <definedName name="Commodity_Type">#REF!</definedName>
    <definedName name="Copy">#REF!</definedName>
    <definedName name="CPI">#REF!</definedName>
    <definedName name="cpi_spi">'[12]CSSR Graphical Data'!$B$50:$Q$81</definedName>
    <definedName name="CPILABOR" localSheetId="32">#REF!</definedName>
    <definedName name="CPILABOR">#REF!</definedName>
    <definedName name="CPIMATL" localSheetId="32">#REF!</definedName>
    <definedName name="CPIMATL">#REF!</definedName>
    <definedName name="CS" localSheetId="32">#REF!</definedName>
    <definedName name="CS">#REF!</definedName>
    <definedName name="CSSR">#REF!</definedName>
    <definedName name="cssraug">'[2]#REF'!#REF!</definedName>
    <definedName name="cssrjul">'[2]#REF'!#REF!</definedName>
    <definedName name="cssrmstr" localSheetId="32">#REF!</definedName>
    <definedName name="cssrmstr">#REF!</definedName>
    <definedName name="cssrsep">'[2]#REF'!#REF!</definedName>
    <definedName name="CUM" localSheetId="32">#REF!</definedName>
    <definedName name="CUM">#REF!</definedName>
    <definedName name="Cum_Trend">'[12]CSSR Graphical Data'!$D$4:$U$36</definedName>
    <definedName name="CURRENT" localSheetId="32">#REF!</definedName>
    <definedName name="CURRENT">#REF!</definedName>
    <definedName name="current_cpr">'[13]Current month cpr - source data'!$A$29:$N$43</definedName>
    <definedName name="current_to_prior" localSheetId="19">[14]!current_to_prior</definedName>
    <definedName name="current_to_prior" localSheetId="20">[14]!current_to_prior</definedName>
    <definedName name="current_to_prior" localSheetId="24">[14]!current_to_prior</definedName>
    <definedName name="current_to_prior" localSheetId="28">[14]!current_to_prior</definedName>
    <definedName name="current_to_prior" localSheetId="27">[14]!current_to_prior</definedName>
    <definedName name="current_to_prior" localSheetId="22">[14]!current_to_prior</definedName>
    <definedName name="current_to_prior" localSheetId="29">[14]!current_to_prior</definedName>
    <definedName name="current_to_prior" localSheetId="14">[14]!current_to_prior</definedName>
    <definedName name="current_to_prior">[14]!current_to_prior</definedName>
    <definedName name="CV" localSheetId="32">#REF!</definedName>
    <definedName name="CV">#REF!</definedName>
    <definedName name="DADQ" localSheetId="32">#REF!</definedName>
    <definedName name="DADQ">#REF!</definedName>
    <definedName name="DANIELA" localSheetId="32">#REF!</definedName>
    <definedName name="DANIELA">#REF!</definedName>
    <definedName name="_xlnm.Database">#REF!</definedName>
    <definedName name="delete" localSheetId="24">[14]!current_to_prior</definedName>
    <definedName name="delete" localSheetId="28">[14]!current_to_prior</definedName>
    <definedName name="delete" localSheetId="27">[14]!current_to_prior</definedName>
    <definedName name="delete" localSheetId="29">[14]!current_to_prior</definedName>
    <definedName name="delete" localSheetId="14">[14]!current_to_prior</definedName>
    <definedName name="delete">[14]!current_to_prior</definedName>
    <definedName name="DELV94" localSheetId="32">'[7]COLL.XLS'!#REF!</definedName>
    <definedName name="DELV94">'[7]COLL.XLS'!#REF!</definedName>
    <definedName name="DELV96" localSheetId="32">'[7]COLL.XLS'!#REF!</definedName>
    <definedName name="DELV96">'[7]COLL.XLS'!#REF!</definedName>
    <definedName name="DETAIL" localSheetId="32">#REF!</definedName>
    <definedName name="DETAIL">#REF!</definedName>
    <definedName name="DH_1" localSheetId="32">#REF!</definedName>
    <definedName name="DH_1">#REF!</definedName>
    <definedName name="DH_2">#REF!</definedName>
    <definedName name="DH_3">#REF!</definedName>
    <definedName name="DH_4">#REF!</definedName>
    <definedName name="DH_5">#REF!</definedName>
    <definedName name="DH_6">#REF!</definedName>
    <definedName name="DH_7">#REF!</definedName>
    <definedName name="div_summary">#REF!</definedName>
    <definedName name="dssdata">'[15]DSS DATA'!$B$1:$J$3302</definedName>
    <definedName name="EAC" localSheetId="32">#REF!</definedName>
    <definedName name="EAC">#REF!</definedName>
    <definedName name="Engineering_System" localSheetId="32">#REF!</definedName>
    <definedName name="Engineering_System">#REF!</definedName>
    <definedName name="EOC_1" localSheetId="32">#REF!</definedName>
    <definedName name="EOC_1">#REF!</definedName>
    <definedName name="EOC_2">#REF!</definedName>
    <definedName name="EOC_3">#REF!</definedName>
    <definedName name="EOC_4">#REF!</definedName>
    <definedName name="EOC_5">#REF!</definedName>
    <definedName name="EOC_6">#REF!</definedName>
    <definedName name="ESM_EDM">'[2]8.Financial'!#REF!</definedName>
    <definedName name="ESM_PT">'[2]8.Financial'!#REF!</definedName>
    <definedName name="Estimate" localSheetId="11">'[16]Estimate Standard Deviation'!$B$2</definedName>
    <definedName name="Estimate">'[17]Estimate Standard Deviation'!$B$2</definedName>
    <definedName name="ETC" localSheetId="32">#REF!</definedName>
    <definedName name="ETC">#REF!</definedName>
    <definedName name="EVMS2">#N/A</definedName>
    <definedName name="FILE" localSheetId="32">#REF!</definedName>
    <definedName name="FILE">#REF!</definedName>
    <definedName name="FORECDET" localSheetId="32">#REF!</definedName>
    <definedName name="FORECDET">#REF!</definedName>
    <definedName name="fred" localSheetId="32">[5]COLL!#REF!</definedName>
    <definedName name="fred">[5]COLL!#REF!</definedName>
    <definedName name="fred2" localSheetId="32">'[9]94CHTPRG'!#REF!</definedName>
    <definedName name="fred2">'[9]94CHTPRG'!#REF!</definedName>
    <definedName name="fred3" localSheetId="32">'[7]COLL.XLS'!#REF!</definedName>
    <definedName name="fred3">'[7]COLL.XLS'!#REF!</definedName>
    <definedName name="fred4" localSheetId="32">'[7]COLL.XLS'!#REF!</definedName>
    <definedName name="fred4">'[7]COLL.XLS'!#REF!</definedName>
    <definedName name="fred5">'[7]COLL.XLS'!#REF!</definedName>
    <definedName name="Friedman1" localSheetId="11">OFFSET([18]Friedman!$K$16,0,0,COUNT([18]Friedman!$K:$K))</definedName>
    <definedName name="Friedman1">OFFSET([19]Friedman!$K$16,0,0,COUNT([19]Friedman!$K$1:$K$65536))</definedName>
    <definedName name="Friedman10" localSheetId="11">OFFSET([18]Friedman!$T$16,0,0,COUNT([18]Friedman!$T:$T))</definedName>
    <definedName name="Friedman10">OFFSET([19]Friedman!$T$16,0,0,COUNT([19]Friedman!$T$1:$T$65536))</definedName>
    <definedName name="Friedman2" localSheetId="11">OFFSET([18]Friedman!$L$16,0,0,COUNT([18]Friedman!$L:$L))</definedName>
    <definedName name="Friedman2">OFFSET([19]Friedman!$L$16,0,0,COUNT([19]Friedman!$L$1:$L$65536))</definedName>
    <definedName name="Friedman3" localSheetId="11">OFFSET([18]Friedman!$M$16,0,0,COUNT([18]Friedman!$M:$M))</definedName>
    <definedName name="Friedman3">OFFSET([19]Friedman!$M$16,0,0,COUNT([19]Friedman!$M$1:$M$65536))</definedName>
    <definedName name="Friedman4" localSheetId="11">OFFSET([18]Friedman!$N$16,0,0,COUNT([18]Friedman!$N:$N))</definedName>
    <definedName name="Friedman4">OFFSET([19]Friedman!$N$16,0,0,COUNT([19]Friedman!$N$1:$N$65536))</definedName>
    <definedName name="Friedman5" localSheetId="11">OFFSET([18]Friedman!$O$16,0,0,COUNT([18]Friedman!$O:$O))</definedName>
    <definedName name="Friedman5">OFFSET([19]Friedman!$O$16,0,0,COUNT([19]Friedman!$O$1:$O$65536))</definedName>
    <definedName name="Friedman6" localSheetId="11">OFFSET([18]Friedman!$P$16,0,0,COUNT([18]Friedman!$P:$P))</definedName>
    <definedName name="Friedman6">OFFSET([19]Friedman!$P$16,0,0,COUNT([19]Friedman!$P$1:$P$65536))</definedName>
    <definedName name="Friedman7" localSheetId="11">OFFSET([18]Friedman!$Q$16,0,0,COUNT([18]Friedman!$Q:$Q))</definedName>
    <definedName name="Friedman7">OFFSET([19]Friedman!$Q$16,0,0,COUNT([19]Friedman!$Q$1:$Q$65536))</definedName>
    <definedName name="Friedman8" localSheetId="11">OFFSET([18]Friedman!$R$16,0,0,COUNT([18]Friedman!$R:$R))</definedName>
    <definedName name="Friedman8">OFFSET([19]Friedman!$R$16,0,0,COUNT([19]Friedman!$R$1:$R$65536))</definedName>
    <definedName name="Friedman9" localSheetId="11">OFFSET([18]Friedman!$S$16,0,0,COUNT([18]Friedman!$S:$S))</definedName>
    <definedName name="Friedman9">OFFSET([19]Friedman!$S$16,0,0,COUNT([19]Friedman!$S$1:$S$65536))</definedName>
    <definedName name="FriedmanNonBlank1" localSheetId="11">OFFSET([18]Friedman!$K$16,0,0,COUNTA([18]Friedman!$K:$K)-1)</definedName>
    <definedName name="FriedmanNonBlank1">OFFSET([19]Friedman!$K$16,0,0,COUNTA([19]Friedman!$K$1:$K$65536)-1)</definedName>
    <definedName name="FriedmanNonBlank10" localSheetId="11">OFFSET([18]Friedman!$T$16,0,0,COUNTA([18]Friedman!$T:$T)-1)</definedName>
    <definedName name="FriedmanNonBlank10">OFFSET([19]Friedman!$T$16,0,0,COUNTA([19]Friedman!$T$1:$T$65536)-1)</definedName>
    <definedName name="FriedmanNonBlank2" localSheetId="11">OFFSET([18]Friedman!$L$16,0,0,COUNTA([18]Friedman!$L:$L)-1)</definedName>
    <definedName name="FriedmanNonBlank2">OFFSET([19]Friedman!$L$16,0,0,COUNTA([19]Friedman!$L$1:$L$65536)-1)</definedName>
    <definedName name="FriedmanNonBlank3" localSheetId="11">OFFSET([18]Friedman!$M$16,0,0,COUNTA([18]Friedman!$M:$M)-2)</definedName>
    <definedName name="FriedmanNonBlank3">OFFSET([19]Friedman!$M$16,0,0,COUNTA([19]Friedman!$M$1:$M$65536)-2)</definedName>
    <definedName name="FriedmanNonBlank4" localSheetId="11">OFFSET([18]Friedman!$N$16,0,0,COUNTA([18]Friedman!$N:$N)-1)</definedName>
    <definedName name="FriedmanNonBlank4">OFFSET([19]Friedman!$N$16,0,0,COUNTA([19]Friedman!$N$1:$N$65536)-1)</definedName>
    <definedName name="FriedmanNonBlank5" localSheetId="11">OFFSET([18]Friedman!$O$16,0,0,COUNTA([18]Friedman!$O:$O)-2)</definedName>
    <definedName name="FriedmanNonBlank5">OFFSET([19]Friedman!$O$16,0,0,COUNTA([19]Friedman!$O$1:$O$65536)-2)</definedName>
    <definedName name="FriedmanNonBlank6" localSheetId="11">OFFSET([18]Friedman!$P$16,0,0,COUNTA([18]Friedman!$P:$P)-1)</definedName>
    <definedName name="FriedmanNonBlank6">OFFSET([19]Friedman!$P$16,0,0,COUNTA([19]Friedman!$P$1:$P$65536)-1)</definedName>
    <definedName name="FriedmanNonBlank7" localSheetId="11">OFFSET([18]Friedman!$Q$16,0,0,COUNTA([18]Friedman!$Q:$Q)-1)</definedName>
    <definedName name="FriedmanNonBlank7">OFFSET([19]Friedman!$Q$16,0,0,COUNTA([19]Friedman!$Q$1:$Q$65536)-1)</definedName>
    <definedName name="FriedmanNonBlank8" localSheetId="11">OFFSET([18]Friedman!$R$16,0,0,COUNTA([18]Friedman!$R:$R)-1)</definedName>
    <definedName name="FriedmanNonBlank8">OFFSET([19]Friedman!$R$16,0,0,COUNTA([19]Friedman!$R$1:$R$65536)-1)</definedName>
    <definedName name="FriedmanNonBlank9" localSheetId="11">OFFSET([18]Friedman!$S$16,0,0,COUNTA([18]Friedman!$S:$S)-1)</definedName>
    <definedName name="FriedmanNonBlank9">OFFSET([19]Friedman!$S$16,0,0,COUNTA([19]Friedman!$S$1:$S$65536)-1)</definedName>
    <definedName name="FUND94" localSheetId="32">[7]FFLOW.XLS!#REF!</definedName>
    <definedName name="FUND94">[7]FFLOW.XLS!#REF!</definedName>
    <definedName name="FUND96" localSheetId="32">[7]FFLOW.XLS!#REF!</definedName>
    <definedName name="FUND96">[7]FFLOW.XLS!#REF!</definedName>
    <definedName name="Funding" localSheetId="32">#REF!</definedName>
    <definedName name="Funding">#REF!</definedName>
    <definedName name="gross_Adm_1" localSheetId="32">#REF!</definedName>
    <definedName name="gross_Adm_1">#REF!</definedName>
    <definedName name="gross_Adm_2" localSheetId="32">#REF!</definedName>
    <definedName name="gross_Adm_2">#REF!</definedName>
    <definedName name="gross_eng">#REF!</definedName>
    <definedName name="gross_Eng1">#REF!</definedName>
    <definedName name="gross_Eng2">#REF!</definedName>
    <definedName name="gross_sr_eng">#REF!</definedName>
    <definedName name="hi" localSheetId="32" hidden="1">{#N/A,#N/A,FALSE,"fy95";#N/A,#N/A,FALSE,"fy96";#N/A,#N/A,FALSE,"ty96";#N/A,#N/A,FALSE,"total";#N/A,#N/A,FALSE,"EAC"}</definedName>
    <definedName name="hi" localSheetId="5" hidden="1">{#N/A,#N/A,FALSE,"fy95";#N/A,#N/A,FALSE,"fy96";#N/A,#N/A,FALSE,"ty96";#N/A,#N/A,FALSE,"total";#N/A,#N/A,FALSE,"EAC"}</definedName>
    <definedName name="hi" localSheetId="8" hidden="1">{#N/A,#N/A,FALSE,"fy95";#N/A,#N/A,FALSE,"fy96";#N/A,#N/A,FALSE,"ty96";#N/A,#N/A,FALSE,"total";#N/A,#N/A,FALSE,"EAC"}</definedName>
    <definedName name="hi" localSheetId="15" hidden="1">{#N/A,#N/A,FALSE,"fy95";#N/A,#N/A,FALSE,"fy96";#N/A,#N/A,FALSE,"ty96";#N/A,#N/A,FALSE,"total";#N/A,#N/A,FALSE,"EAC"}</definedName>
    <definedName name="hi" localSheetId="1" hidden="1">{#N/A,#N/A,FALSE,"fy95";#N/A,#N/A,FALSE,"fy96";#N/A,#N/A,FALSE,"ty96";#N/A,#N/A,FALSE,"total";#N/A,#N/A,FALSE,"EAC"}</definedName>
    <definedName name="hi" hidden="1">{#N/A,#N/A,FALSE,"fy95";#N/A,#N/A,FALSE,"fy96";#N/A,#N/A,FALSE,"ty96";#N/A,#N/A,FALSE,"total";#N/A,#N/A,FALSE,"EAC"}</definedName>
    <definedName name="hii" localSheetId="32" hidden="1">{#N/A,#N/A,FALSE,"fy95";#N/A,#N/A,FALSE,"fy96";#N/A,#N/A,FALSE,"ty96";#N/A,#N/A,FALSE,"total";#N/A,#N/A,FALSE,"EAC"}</definedName>
    <definedName name="hii" localSheetId="5" hidden="1">{#N/A,#N/A,FALSE,"fy95";#N/A,#N/A,FALSE,"fy96";#N/A,#N/A,FALSE,"ty96";#N/A,#N/A,FALSE,"total";#N/A,#N/A,FALSE,"EAC"}</definedName>
    <definedName name="hii" localSheetId="8" hidden="1">{#N/A,#N/A,FALSE,"fy95";#N/A,#N/A,FALSE,"fy96";#N/A,#N/A,FALSE,"ty96";#N/A,#N/A,FALSE,"total";#N/A,#N/A,FALSE,"EAC"}</definedName>
    <definedName name="hii" localSheetId="15" hidden="1">{#N/A,#N/A,FALSE,"fy95";#N/A,#N/A,FALSE,"fy96";#N/A,#N/A,FALSE,"ty96";#N/A,#N/A,FALSE,"total";#N/A,#N/A,FALSE,"EAC"}</definedName>
    <definedName name="hii" localSheetId="1" hidden="1">{#N/A,#N/A,FALSE,"fy95";#N/A,#N/A,FALSE,"fy96";#N/A,#N/A,FALSE,"ty96";#N/A,#N/A,FALSE,"total";#N/A,#N/A,FALSE,"EAC"}</definedName>
    <definedName name="hii" hidden="1">{#N/A,#N/A,FALSE,"fy95";#N/A,#N/A,FALSE,"fy96";#N/A,#N/A,FALSE,"ty96";#N/A,#N/A,FALSE,"total";#N/A,#N/A,FALSE,"EAC"}</definedName>
    <definedName name="Home" localSheetId="23">#REF!</definedName>
    <definedName name="Home" localSheetId="11">#REF!</definedName>
    <definedName name="Home" localSheetId="17">#REF!</definedName>
    <definedName name="Home" localSheetId="1">#REF!</definedName>
    <definedName name="Home">#REF!</definedName>
    <definedName name="ISD">[6]CHARTS!$Q$44:$AF$85</definedName>
    <definedName name="ISD_FEE">#REF!</definedName>
    <definedName name="ISD_REV">#REF!</definedName>
    <definedName name="JOBTOTAL">#REF!</definedName>
    <definedName name="joe">#REF!</definedName>
    <definedName name="KruskalWallis1" localSheetId="11">OFFSET([18]KruskalWallis!$K$16,0,0,COUNT([18]KruskalWallis!$K:$K))</definedName>
    <definedName name="KruskalWallis1">OFFSET([19]KruskalWallis!$K$16,0,0,COUNT([19]KruskalWallis!$K$1:$K$65536))</definedName>
    <definedName name="KruskalWallis10" localSheetId="11">OFFSET([18]KruskalWallis!$T$16,0,0,COUNT([18]KruskalWallis!$T:$T))</definedName>
    <definedName name="KruskalWallis10">OFFSET([19]KruskalWallis!$T$16,0,0,COUNT([19]KruskalWallis!$T$1:$T$65536))</definedName>
    <definedName name="KruskalWallis2" localSheetId="11">OFFSET([18]KruskalWallis!$L$16,0,0,COUNT([18]KruskalWallis!$L:$L))</definedName>
    <definedName name="KruskalWallis2">OFFSET([19]KruskalWallis!$L$16,0,0,COUNT([19]KruskalWallis!$L$1:$L$65536))</definedName>
    <definedName name="KruskalWallis3" localSheetId="11">OFFSET([18]KruskalWallis!$M$16,0,0,COUNT([18]KruskalWallis!$M:$M))</definedName>
    <definedName name="KruskalWallis3">OFFSET([19]KruskalWallis!$M$16,0,0,COUNT([19]KruskalWallis!$M$1:$M$65536))</definedName>
    <definedName name="KruskalWallis4" localSheetId="11">OFFSET([18]KruskalWallis!$N$16,0,0,COUNT([18]KruskalWallis!$N:$N))</definedName>
    <definedName name="KruskalWallis4">OFFSET([19]KruskalWallis!$N$16,0,0,COUNT([19]KruskalWallis!$N$1:$N$65536))</definedName>
    <definedName name="KruskalWallis5" localSheetId="11">OFFSET([18]KruskalWallis!$O$16,0,0,COUNT([18]KruskalWallis!$O:$O))</definedName>
    <definedName name="KruskalWallis5">OFFSET([19]KruskalWallis!$O$16,0,0,COUNT([19]KruskalWallis!$O$1:$O$65536))</definedName>
    <definedName name="KruskalWallis6" localSheetId="11">OFFSET([18]KruskalWallis!$P$16,0,0,COUNT([18]KruskalWallis!$P:$P))</definedName>
    <definedName name="KruskalWallis6">OFFSET([19]KruskalWallis!$P$16,0,0,COUNT([19]KruskalWallis!$P$1:$P$65536))</definedName>
    <definedName name="KruskalWallis7" localSheetId="11">OFFSET([18]KruskalWallis!$Q$16,0,0,COUNT([18]KruskalWallis!$Q:$Q))</definedName>
    <definedName name="KruskalWallis7">OFFSET([19]KruskalWallis!$Q$16,0,0,COUNT([19]KruskalWallis!$Q$1:$Q$65536))</definedName>
    <definedName name="KruskalWallis8" localSheetId="11">OFFSET([18]KruskalWallis!$R$16,0,0,COUNT([18]KruskalWallis!$R:$R))</definedName>
    <definedName name="KruskalWallis8">OFFSET([19]KruskalWallis!$R$16,0,0,COUNT([19]KruskalWallis!$R$1:$R$65536))</definedName>
    <definedName name="KruskalWallis9" localSheetId="11">OFFSET([18]KruskalWallis!$S$16,0,0,COUNT([18]KruskalWallis!$S:$S))</definedName>
    <definedName name="KruskalWallis9">OFFSET([19]KruskalWallis!$S$16,0,0,COUNT([19]KruskalWallis!$S$1:$S$65536))</definedName>
    <definedName name="KruskalWallisNonBlank1" localSheetId="11">OFFSET([18]KruskalWallis!$K$16,0,0,COUNTA([18]KruskalWallis!$K:$K)-1)</definedName>
    <definedName name="KruskalWallisNonBlank1">OFFSET([19]KruskalWallis!$K$16,0,0,COUNTA([19]KruskalWallis!$K$1:$K$65536)-1)</definedName>
    <definedName name="KruskalWallisNonBlank10" localSheetId="11">OFFSET([18]KruskalWallis!$T$16,0,0,COUNTA([18]KruskalWallis!$T:$T)-1)</definedName>
    <definedName name="KruskalWallisNonBlank10">OFFSET([19]KruskalWallis!$T$16,0,0,COUNTA([19]KruskalWallis!$T$1:$T$65536)-1)</definedName>
    <definedName name="KruskalWallisNonBlank2" localSheetId="11">OFFSET([18]KruskalWallis!$L$16,0,0,COUNTA([18]KruskalWallis!$L:$L)-1)</definedName>
    <definedName name="KruskalWallisNonBlank2">OFFSET([19]KruskalWallis!$L$16,0,0,COUNTA([19]KruskalWallis!$L$1:$L$65536)-1)</definedName>
    <definedName name="KruskalWallisNonBlank3" localSheetId="11">OFFSET([18]KruskalWallis!$M$16,0,0,COUNTA([18]KruskalWallis!$M:$M)-2)</definedName>
    <definedName name="KruskalWallisNonBlank3">OFFSET([19]KruskalWallis!$M$16,0,0,COUNTA([19]KruskalWallis!$M$1:$M$65536)-2)</definedName>
    <definedName name="KruskalWallisNonBlank4" localSheetId="11">OFFSET([18]KruskalWallis!$N$16,0,0,COUNTA([18]KruskalWallis!$N:$N)-1)</definedName>
    <definedName name="KruskalWallisNonBlank4">OFFSET([19]KruskalWallis!$N$16,0,0,COUNTA([19]KruskalWallis!$N$1:$N$65536)-1)</definedName>
    <definedName name="KruskalWallisNonBlank5" localSheetId="11">OFFSET([18]KruskalWallis!$O$16,0,0,COUNTA([18]KruskalWallis!$O:$O)-2)</definedName>
    <definedName name="KruskalWallisNonBlank5">OFFSET([19]KruskalWallis!$O$16,0,0,COUNTA([19]KruskalWallis!$O$1:$O$65536)-2)</definedName>
    <definedName name="KruskalWallisNonBlank6" localSheetId="11">OFFSET([18]KruskalWallis!$P$16,0,0,COUNTA([18]KruskalWallis!$P:$P)-1)</definedName>
    <definedName name="KruskalWallisNonBlank6">OFFSET([19]KruskalWallis!$P$16,0,0,COUNTA([19]KruskalWallis!$P$1:$P$65536)-1)</definedName>
    <definedName name="KruskalWallisNonBlank7" localSheetId="11">OFFSET([18]KruskalWallis!$Q$16,0,0,COUNTA([18]KruskalWallis!$Q:$Q)-1)</definedName>
    <definedName name="KruskalWallisNonBlank7">OFFSET([19]KruskalWallis!$Q$16,0,0,COUNTA([19]KruskalWallis!$Q$1:$Q$65536)-1)</definedName>
    <definedName name="KruskalWallisNonBlank8" localSheetId="11">OFFSET([18]KruskalWallis!$R$16,0,0,COUNTA([18]KruskalWallis!$R:$R)-1)</definedName>
    <definedName name="KruskalWallisNonBlank8">OFFSET([19]KruskalWallis!$R$16,0,0,COUNTA([19]KruskalWallis!$R$1:$R$65536)-1)</definedName>
    <definedName name="KruskalWallisNonBlank9" localSheetId="11">OFFSET([18]KruskalWallis!$S$16,0,0,COUNTA([18]KruskalWallis!$S:$S)-1)</definedName>
    <definedName name="KruskalWallisNonBlank9">OFFSET([19]KruskalWallis!$S$16,0,0,COUNTA([19]KruskalWallis!$S$1:$S$65536)-1)</definedName>
    <definedName name="LCLr" localSheetId="23">OFFSET(#REF!,0,0,,COUNT(#REF!))</definedName>
    <definedName name="LCLr" localSheetId="11">OFFSET(#REF!,0,0,,COUNT(#REF!))</definedName>
    <definedName name="LCLr" localSheetId="17">OFFSET(#REF!,0,0,,COUNT(#REF!))</definedName>
    <definedName name="LCLr">OFFSET(#REF!,0,0,,COUNT(#REF!))</definedName>
    <definedName name="LCLx" localSheetId="23">OFFSET(#REF!,0,0,,COUNT(#REF!))</definedName>
    <definedName name="LCLx" localSheetId="11">OFFSET(#REF!,0,0,,COUNT(#REF!))</definedName>
    <definedName name="LCLx" localSheetId="17">OFFSET(#REF!,0,0,,COUNT(#REF!))</definedName>
    <definedName name="LCLx">OFFSET(#REF!,0,0,,COUNT(#REF!))</definedName>
    <definedName name="LRE">#REF!</definedName>
    <definedName name="LSL" localSheetId="11">OFFSET('[16]Behind the scenes'!$E$89,'[16]Behind the scenes'!$L$88,0,'[16]Behind the scenes'!$L$90)</definedName>
    <definedName name="LSL">OFFSET('[17]Behind the scenes'!$E$89,'[17]Behind the scenes'!$L$88,0,'[17]Behind the scenes'!$L$90)</definedName>
    <definedName name="MACROS" localSheetId="32">#REF!</definedName>
    <definedName name="MACROS">#REF!</definedName>
    <definedName name="MannWhitney1" localSheetId="11">OFFSET([18]MannWhitney!$K$16,0,0,COUNT([18]MannWhitney!$K:$K))</definedName>
    <definedName name="MannWhitney1">OFFSET([19]MannWhitney!$K$16,0,0,COUNT([19]MannWhitney!$K$1:$K$65536))</definedName>
    <definedName name="MannWhitney2" localSheetId="11">OFFSET([18]MannWhitney!$L$16,0,0,COUNT([18]MannWhitney!$L:$L))</definedName>
    <definedName name="MannWhitney2">OFFSET([19]MannWhitney!$L$16,0,0,COUNT([19]MannWhitney!$L$1:$L$65536))</definedName>
    <definedName name="MannWhitneyNonBlank1" localSheetId="11">OFFSET([18]MannWhitney!$K$16,0,0,COUNTA([18]MannWhitney!$K:$K)-1)</definedName>
    <definedName name="MannWhitneyNonBlank1">OFFSET([19]MannWhitney!$K$16,0,0,COUNTA([19]MannWhitney!$K$1:$K$65536)-1)</definedName>
    <definedName name="MannWhitneyNonBlank2" localSheetId="11">OFFSET([18]MannWhitney!$L$16,0,0,COUNTA([18]MannWhitney!$L:$L)-1)</definedName>
    <definedName name="MannWhitneyNonBlank2">OFFSET([19]MannWhitney!$L$16,0,0,COUNTA([19]MannWhitney!$L$1:$L$65536)-1)</definedName>
    <definedName name="MC_CALC">[6]CHARTS!$AY$148</definedName>
    <definedName name="MEAS_1">#REF!</definedName>
    <definedName name="MEAS_2">#REF!</definedName>
    <definedName name="MEAS_3">#REF!</definedName>
    <definedName name="MENU">#REF!</definedName>
    <definedName name="MENU_1">#REF!</definedName>
    <definedName name="MENU_2">#REF!</definedName>
    <definedName name="MENU_3">#REF!</definedName>
    <definedName name="Milestone_Marker" localSheetId="34">#REF!</definedName>
    <definedName name="Milestone_Marker" localSheetId="11">#REF!</definedName>
    <definedName name="Milestone_Marker">#REF!</definedName>
    <definedName name="MINE_FEE">#REF!</definedName>
    <definedName name="MINE_REV">#REF!</definedName>
    <definedName name="MISC">[6]CHARTS!$DY$1:$EN$42</definedName>
    <definedName name="miss">'[9]94CHTPRG'!#REF!</definedName>
    <definedName name="missile">'[9]94CHTPRG'!#REF!</definedName>
    <definedName name="month" localSheetId="32">#REF!</definedName>
    <definedName name="month">#REF!</definedName>
    <definedName name="n">'[9]94CHTPRG'!#REF!</definedName>
    <definedName name="NAV">[6]CHARTS!$CS$44:$DH$85</definedName>
    <definedName name="NCO_MNTH">'[10]Variance Analysis'!$A$1:$M$49</definedName>
    <definedName name="NCO_QTR">'[10]Variance Analysis'!#REF!</definedName>
    <definedName name="NEW_BUS">[6]CHARTS!$AW$44:$BL$85</definedName>
    <definedName name="NEWBUSINESS">#REF!</definedName>
    <definedName name="Normal" localSheetId="11">OFFSET('[16]Behind the scenes'!$B$89,'[16]Behind the scenes'!$L$88,0,'[16]Behind the scenes'!$L$90)</definedName>
    <definedName name="Normal">OFFSET('[17]Behind the scenes'!$B$89,'[17]Behind the scenes'!$L$88,0,'[17]Behind the scenes'!$L$90)</definedName>
    <definedName name="OBJ">#N/A</definedName>
    <definedName name="OBJECTIVES" localSheetId="32">#REF!</definedName>
    <definedName name="OBJECTIVES">#REF!</definedName>
    <definedName name="oh">#REF!</definedName>
    <definedName name="OLD">[10]RevBackup!$C$2</definedName>
    <definedName name="OneSampSignData" localSheetId="11">OFFSET([18]OneSampleSignTest!$K$16,0,0,COUNT([18]OneSampleSignTest!$K:$K))</definedName>
    <definedName name="OneSampSignData">OFFSET([19]OneSampleSignTest!$K$16,0,0,COUNT([19]OneSampleSignTest!$K$1:$K$65536))</definedName>
    <definedName name="OneSampSignDataNonBlank" localSheetId="11">OFFSET([18]OneSampleSignTest!$K$16,0,0,COUNTA([18]OneSampleSignTest!$K:$K)-1)</definedName>
    <definedName name="OneSampSignDataNonBlank">OFFSET([19]OneSampleSignTest!$K$16,0,0,COUNTA([19]OneSampleSignTest!$K$1:$K$65536)-1)</definedName>
    <definedName name="OneSampWilcoxon" localSheetId="11">OFFSET([18]OneSampleWilcoxon!$K$16,0,0,COUNT([18]OneSampleWilcoxon!$K:$K))</definedName>
    <definedName name="OneSampWilcoxon">OFFSET([19]OneSampleWilcoxon!$K$16,0,0,COUNT([19]OneSampleWilcoxon!$K$1:$K$65536))</definedName>
    <definedName name="OneSampWilcoxonNonBlank" localSheetId="11">OFFSET([18]OneSampleWilcoxon!$K$16,0,0,COUNTA([18]OneSampleWilcoxon!$K:$K)-1)</definedName>
    <definedName name="OneSampWilcoxonNonBlank">OFFSET([19]OneSampleWilcoxon!$K$16,0,0,COUNTA([19]OneSampleWilcoxon!$K$1:$K$65536)-1)</definedName>
    <definedName name="overhead" localSheetId="1">#REF!</definedName>
    <definedName name="overhead">#REF!</definedName>
    <definedName name="PairedSignData1" localSheetId="11">OFFSET([18]PairedSamplesSignTest!$K$16,0,0,COUNT([18]PairedSamplesSignTest!$K:$K))</definedName>
    <definedName name="PairedSignData1">OFFSET([19]PairedSamplesSignTest!$K$16,0,0,COUNT([19]PairedSamplesSignTest!$K$1:$K$65536))</definedName>
    <definedName name="PairedSignData2" localSheetId="11">OFFSET([18]PairedSamplesSignTest!$L$16,0,0,COUNT([18]PairedSamplesSignTest!$L:$L))</definedName>
    <definedName name="PairedSignData2">OFFSET([19]PairedSamplesSignTest!$L$16,0,0,COUNT([19]PairedSamplesSignTest!$L$1:$L$65536))</definedName>
    <definedName name="PairedSignDataNonBlank1" localSheetId="11">OFFSET([18]PairedSamplesSignTest!$K$16,0,0,COUNTA([18]PairedSamplesSignTest!$K:$K)-1)</definedName>
    <definedName name="PairedSignDataNonBlank1">OFFSET([19]PairedSamplesSignTest!$K$16,0,0,COUNTA([19]PairedSamplesSignTest!$K$1:$K$65536)-1)</definedName>
    <definedName name="PairedSignDataNonBlank2" localSheetId="11">OFFSET([18]PairedSamplesSignTest!$L$16,0,0,COUNTA([18]PairedSamplesSignTest!$L:$L)-1)</definedName>
    <definedName name="PairedSignDataNonBlank2">OFFSET([19]PairedSamplesSignTest!$L$16,0,0,COUNTA([19]PairedSamplesSignTest!$L$1:$L$65536)-1)</definedName>
    <definedName name="PairedWilcoxon1" localSheetId="11">OFFSET([18]PairedSamplesWilcoxon!$K$16,0,0,COUNT([18]PairedSamplesWilcoxon!$K:$K))</definedName>
    <definedName name="PairedWilcoxon1">OFFSET([19]PairedSamplesWilcoxon!$K$16,0,0,COUNT([19]PairedSamplesWilcoxon!$K$1:$K$65536))</definedName>
    <definedName name="PairedWilcoxon2" localSheetId="11">OFFSET([18]PairedSamplesWilcoxon!$L$16,0,0,COUNT([18]PairedSamplesWilcoxon!$L:$L))</definedName>
    <definedName name="PairedWilcoxon2">OFFSET([19]PairedSamplesWilcoxon!$L$16,0,0,COUNT([19]PairedSamplesWilcoxon!$L$1:$L$65536))</definedName>
    <definedName name="PairedWilcoxonNonBlank1" localSheetId="11">OFFSET([18]PairedSamplesWilcoxon!$K$16,0,0,COUNTA([18]PairedSamplesWilcoxon!$K:$K)-1)</definedName>
    <definedName name="PairedWilcoxonNonBlank1">OFFSET([19]PairedSamplesWilcoxon!$K$16,0,0,COUNTA([19]PairedSamplesWilcoxon!$K$1:$K$65536)-1)</definedName>
    <definedName name="PairedWilcoxonNonBlank2" localSheetId="11">OFFSET([18]PairedSamplesWilcoxon!$L$16,0,0,COUNTA([18]PairedSamplesWilcoxon!$L:$L)-1)</definedName>
    <definedName name="PairedWilcoxonNonBlank2">OFFSET([19]PairedSamplesWilcoxon!$L$16,0,0,COUNTA([19]PairedSamplesWilcoxon!$L$1:$L$65536)-1)</definedName>
    <definedName name="PAUL" localSheetId="1">#REF!</definedName>
    <definedName name="PAUL">#REF!</definedName>
    <definedName name="PC_SunMtl" localSheetId="1">[20]SUMMARY!#REF!</definedName>
    <definedName name="PC_SunMtl">[20]SUMMARY!#REF!</definedName>
    <definedName name="PC_SunPlt" localSheetId="1">[20]SUMMARY!#REF!</definedName>
    <definedName name="PC_SunPlt">[20]SUMMARY!#REF!</definedName>
    <definedName name="PF" localSheetId="1">OFFSET(#REF!,0,0,,COUNT(#REF!))</definedName>
    <definedName name="PF">OFFSET(#REF!,0,0,,COUNT(#REF!))</definedName>
    <definedName name="PFMEA">OFFSET(#REF!,0,0,,COUNT(#REF!))</definedName>
    <definedName name="PFS">#REF!</definedName>
    <definedName name="PITD">#REF!</definedName>
    <definedName name="PL">#REF!</definedName>
    <definedName name="pn">#REF!</definedName>
    <definedName name="PREV_ACWP">#REF!</definedName>
    <definedName name="PREV_BCWP">#REF!</definedName>
    <definedName name="PREV_BCWS">#REF!</definedName>
    <definedName name="print">#REF!</definedName>
    <definedName name="PRINT_AECM">#REF!,#REF!,#REF!,#REF!,#REF!,#REF!,#REF!,#REF!</definedName>
    <definedName name="_xlnm.Print_Area" localSheetId="2">'0a. PPAP Cover Sheet'!$A$1:$J$45</definedName>
    <definedName name="_xlnm.Print_Area" localSheetId="3">'0b. Table of Contents'!$A$1:$AR$30</definedName>
    <definedName name="_xlnm.Print_Area" localSheetId="4">'1. Design Record'!$A$1:$M$32</definedName>
    <definedName name="_xlnm.Print_Area" localSheetId="19">'10a. Materials Testing'!$A$1:$AU$75</definedName>
    <definedName name="_xlnm.Print_Area" localSheetId="18">'10a. Paint Performance Results'!$A$1:$L$50</definedName>
    <definedName name="_xlnm.Print_Area" localSheetId="20">'10b. Performance Testing'!$A$1:$AU$75</definedName>
    <definedName name="_xlnm.Print_Area" localSheetId="21">'10b. Test Reports'!$A$1:$AU$75</definedName>
    <definedName name="_xlnm.Print_Area" localSheetId="24">'10c. CARC Paint Certifications'!$A$1:$AU$75</definedName>
    <definedName name="_xlnm.Print_Area" localSheetId="28">'10c. Coating Certifications'!$A$1:$AU$75</definedName>
    <definedName name="_xlnm.Print_Area" localSheetId="27">'10d. Plating Certifications'!$A$1:$AU$75</definedName>
    <definedName name="_xlnm.Print_Area" localSheetId="22">'11. IPS - .5455'!$A$2:$M$114</definedName>
    <definedName name="_xlnm.Print_Area" localSheetId="29">'12. Qualified Lab Documentaton'!$A$1:$AU$75</definedName>
    <definedName name="_xlnm.Print_Area" localSheetId="23">'13a Appearance Approval'!$A$1:$V$48</definedName>
    <definedName name="_xlnm.Print_Area" localSheetId="30">'15. Master Sample Photo'!$A$1:$L$48</definedName>
    <definedName name="_xlnm.Print_Area" localSheetId="31">'16. Checking Aids'!$A$1:$L$47</definedName>
    <definedName name="_xlnm.Print_Area" localSheetId="33">'18a. PSW'!$A$1:$AP$66</definedName>
    <definedName name="_xlnm.Print_Area" localSheetId="34">'18b. Interim Approval'!$A$1:$AP$56</definedName>
    <definedName name="_xlnm.Print_Area" localSheetId="5">'4a. DFMEA'!$A$1:$S$38</definedName>
    <definedName name="_xlnm.Print_Area" localSheetId="7">'5. Process Flow Diagram'!$A$1:$N$50</definedName>
    <definedName name="_xlnm.Print_Area" localSheetId="8">'6a. PFMEA'!$A$1:$R$38</definedName>
    <definedName name="_xlnm.Print_Area" localSheetId="9">'6b PFMEA Ratings'!$A$1:$AE$11</definedName>
    <definedName name="_xlnm.Print_Area" localSheetId="10">'7. CPLAN'!$A$1:$M$38</definedName>
    <definedName name="_xlnm.Print_Area" localSheetId="11">'8a. GR&amp;R'!$A$1:$Z$61</definedName>
    <definedName name="_xlnm.Print_Area" localSheetId="12">'8a. GR&amp;R Requirements'!$A$1:$AO$5</definedName>
    <definedName name="_xlnm.Print_Area" localSheetId="13">'8b. ANOVA GR&amp;R - DFT'!$A$1:$AA$60</definedName>
    <definedName name="_xlnm.Print_Area" localSheetId="14">'8c. ANOVA GR&amp;R - Blast Profile'!$A$1:$AA$60</definedName>
    <definedName name="_xlnm.Print_Area" localSheetId="15">'8d. GR&amp;R Att Agr'!$A$1:$M$111</definedName>
    <definedName name="_xlnm.Print_Area" localSheetId="16">'9a Dimensional Test Results'!$A$1:$P$92</definedName>
    <definedName name="_xlnm.Print_Area" localSheetId="17">'9b Dim. Test Results - Welds'!$A$2:$S$47</definedName>
    <definedName name="_xlnm.Print_Area" localSheetId="36">Blank!$A$1:$K$11</definedName>
    <definedName name="_xlnm.Print_Area" localSheetId="0">Information!$A$1:$E$38</definedName>
    <definedName name="_xlnm.Print_Area" localSheetId="35">Revision!$A$1:$K$10</definedName>
    <definedName name="_xlnm.Print_Area" localSheetId="1">'Submission Requirements'!$A$1:$AR$57</definedName>
    <definedName name="_xlnm.Print_Area">#N/A</definedName>
    <definedName name="Print_Area_MI" localSheetId="11">#REF!</definedName>
    <definedName name="Print_Area_MI" localSheetId="1">#REF!</definedName>
    <definedName name="Print_Area_MI">#REF!</definedName>
    <definedName name="PRINT_NOW">[6]CHARTS!$A$1:$P$42,[6]CHARTS!$Q$1:$AF$42,[6]CHARTS!$AG$1:$AV$42,[6]CHARTS!$AW$1:$BL$42,[6]CHARTS!$BM$1:$CB$42,[6]CHARTS!$CC$1:$CR$42,[6]CHARTS!$CS$1:$DH$42,[6]CHARTS!$DI$1:$DX$42,[6]CHARTS!$DY$1:$EN$42,[6]CHARTS!$CC$44:$CR$85,[6]CHARTS!$A$44:$P$85,[6]CHARTS!$Q$44:$AF$85,[6]CHARTS!$AG$44:$AV$85,[6]CHARTS!$AW$44:$BL$85,[6]CHARTS!$BM$44:$CB$85</definedName>
    <definedName name="_xlnm.Print_Titles" localSheetId="17">'9b Dim. Test Results - Welds'!$2:$9</definedName>
    <definedName name="_xlnm.Print_Titles">#N/A</definedName>
    <definedName name="PRINT_TITLES_MI" localSheetId="32">#REF!</definedName>
    <definedName name="PRINT_TITLES_MI" localSheetId="1">#REF!</definedName>
    <definedName name="PRINT_TITLES_MI">#REF!</definedName>
    <definedName name="PRINTALL" localSheetId="32">#REF!,#REF!,#REF!,#REF!,#REF!,#REF!,#REF!,#REF!,#REF!,#REF!</definedName>
    <definedName name="PRINTALL" localSheetId="1">#REF!,#REF!,#REF!,#REF!,#REF!,#REF!,#REF!,#REF!,#REF!,#REF!</definedName>
    <definedName name="PRINTALL">#REF!,#REF!,#REF!,#REF!,#REF!,#REF!,#REF!,#REF!,#REF!,#REF!</definedName>
    <definedName name="printing">#REF!</definedName>
    <definedName name="Probability_Level">#REF!</definedName>
    <definedName name="PROG94">'[7]COLL.XLS'!#REF!</definedName>
    <definedName name="PROG96">'[7]COLL.XLS'!#REF!</definedName>
    <definedName name="Program">#REF!</definedName>
    <definedName name="Program_Graph">'[21]Whole Program'!$B$5:$AA$33</definedName>
    <definedName name="Project_Start" localSheetId="32">#REF!</definedName>
    <definedName name="Project_Start" localSheetId="34">#REF!</definedName>
    <definedName name="Project_Start" localSheetId="11">#REF!</definedName>
    <definedName name="Project_Start" localSheetId="1">#REF!</definedName>
    <definedName name="Project_Start">#REF!</definedName>
    <definedName name="PTP" localSheetId="1">#REF!</definedName>
    <definedName name="PTP">#REF!</definedName>
    <definedName name="qty">#REF!</definedName>
    <definedName name="Range" localSheetId="2">OFFSET(#REF!,0,0,,COUNT(#REF!))</definedName>
    <definedName name="Range" localSheetId="23">OFFSET(#REF!,0,0,,COUNT(#REF!))</definedName>
    <definedName name="Range" localSheetId="11">OFFSET(#REF!,0,0,,COUNT(#REF!))</definedName>
    <definedName name="Range" localSheetId="17">OFFSET(#REF!,0,0,,COUNT(#REF!))</definedName>
    <definedName name="range">#REF!</definedName>
    <definedName name="Rbar" localSheetId="23">OFFSET(#REF!,0,0,,COUNT(#REF!))</definedName>
    <definedName name="Rbar" localSheetId="11">OFFSET(#REF!,0,0,,COUNT(#REF!))</definedName>
    <definedName name="Rbar" localSheetId="17">OFFSET(#REF!,0,0,,COUNT(#REF!))</definedName>
    <definedName name="Rbar">OFFSET(#REF!,0,0,,COUNT(#REF!))</definedName>
    <definedName name="Reconcil">'[8]#REF'!#REF!</definedName>
    <definedName name="REPORT">#REF!</definedName>
    <definedName name="RGR">#REF!</definedName>
    <definedName name="RICK1098">#REF!</definedName>
    <definedName name="risks1">'[8]#REF'!#REF!</definedName>
    <definedName name="RPNlimit" localSheetId="23">#REF!</definedName>
    <definedName name="RPNlimit" localSheetId="11">#REF!</definedName>
    <definedName name="RPNlimit" localSheetId="17">#REF!</definedName>
    <definedName name="RPNlimit" localSheetId="1">#REF!</definedName>
    <definedName name="RPNlimit">#REF!</definedName>
    <definedName name="S_UPS">#N/A</definedName>
    <definedName name="Sanders">'[21]Whole Program'!$AI$1:$BT$36</definedName>
    <definedName name="sas" localSheetId="32">#REF!</definedName>
    <definedName name="sas" localSheetId="15">#REF!</definedName>
    <definedName name="sas" localSheetId="1">#REF!</definedName>
    <definedName name="sas">#REF!</definedName>
    <definedName name="Scrolling_Increment" localSheetId="34">#REF!</definedName>
    <definedName name="Scrolling_Increment" localSheetId="11">#REF!</definedName>
    <definedName name="Scrolling_Increment" localSheetId="1">#REF!</definedName>
    <definedName name="Scrolling_Increment">#REF!</definedName>
    <definedName name="SDD_EAC_HISTORY">#REF!</definedName>
    <definedName name="sdf">#REF!</definedName>
    <definedName name="Seed">#REF!</definedName>
    <definedName name="Sigma" localSheetId="11">OFFSET('[16]Behind the scenes'!$H$89,'[16]Behind the scenes'!$L$88,0,'[16]Behind the scenes'!$L$90)</definedName>
    <definedName name="Sigma">OFFSET('[17]Behind the scenes'!$H$89,'[17]Behind the scenes'!$L$88,0,'[17]Behind the scenes'!$L$90)</definedName>
    <definedName name="SMS">[6]CHARTS!$A$44:$P$85</definedName>
    <definedName name="SP">#REF!</definedName>
    <definedName name="SPI">#REF!</definedName>
    <definedName name="SQ">#REF!</definedName>
    <definedName name="staff2">'[9]94CHTPRG'!#REF!</definedName>
    <definedName name="SUMMARY">'[2]8.Financial'!#REF!</definedName>
    <definedName name="SV">#REF!</definedName>
    <definedName name="t">'[22]Estimate Standard Deviation'!$B$2</definedName>
    <definedName name="temp" localSheetId="32">#REF!</definedName>
    <definedName name="temp" localSheetId="15">#REF!</definedName>
    <definedName name="temp" localSheetId="1">#REF!</definedName>
    <definedName name="temp">#REF!</definedName>
    <definedName name="TEST" localSheetId="1">#REF!</definedName>
    <definedName name="TEST">#REF!</definedName>
    <definedName name="TEXT" localSheetId="1">#REF!</definedName>
    <definedName name="TEXT">#REF!</definedName>
    <definedName name="THIS_MO">'[8]#REF'!$C$11:$C$22</definedName>
    <definedName name="thou">'[13]source Data'!$C$4</definedName>
    <definedName name="TOP" localSheetId="32">#REF!</definedName>
    <definedName name="TOP" localSheetId="15">#REF!</definedName>
    <definedName name="TOP" localSheetId="1">#REF!</definedName>
    <definedName name="TOP">#REF!</definedName>
    <definedName name="UCLr" localSheetId="23">OFFSET(#REF!,0,0,,COUNT(#REF!))</definedName>
    <definedName name="UCLr" localSheetId="11">OFFSET(#REF!,0,0,,COUNT(#REF!))</definedName>
    <definedName name="UCLr" localSheetId="17">OFFSET(#REF!,0,0,,COUNT(#REF!))</definedName>
    <definedName name="UCLr">OFFSET(#REF!,0,0,,COUNT(#REF!))</definedName>
    <definedName name="UCLx" localSheetId="23">OFFSET(#REF!,0,0,,COUNT(#REF!))</definedName>
    <definedName name="UCLx" localSheetId="11">OFFSET(#REF!,0,0,,COUNT(#REF!))</definedName>
    <definedName name="UCLx" localSheetId="17">OFFSET(#REF!,0,0,,COUNT(#REF!))</definedName>
    <definedName name="UCLx">OFFSET(#REF!,0,0,,COUNT(#REF!))</definedName>
    <definedName name="UNIT1">[11]Slope!#REF!</definedName>
    <definedName name="UNIT2">[11]Slope!#REF!</definedName>
    <definedName name="Update" localSheetId="19">[23]!Update</definedName>
    <definedName name="Update" localSheetId="20">[23]!Update</definedName>
    <definedName name="Update" localSheetId="24">[23]!Update</definedName>
    <definedName name="Update" localSheetId="28">[23]!Update</definedName>
    <definedName name="Update" localSheetId="27">[23]!Update</definedName>
    <definedName name="Update" localSheetId="22">[23]!Update</definedName>
    <definedName name="Update" localSheetId="29">[23]!Update</definedName>
    <definedName name="Update" localSheetId="14">[23]!Update</definedName>
    <definedName name="Update">[23]!Update</definedName>
    <definedName name="USL" localSheetId="11">OFFSET('[16]Behind the scenes'!$F$89,'[16]Behind the scenes'!$L$88,0,'[16]Behind the scenes'!$L$90)</definedName>
    <definedName name="USL">OFFSET('[17]Behind the scenes'!$F$89,'[17]Behind the scenes'!$L$88,0,'[17]Behind the scenes'!$L$90)</definedName>
    <definedName name="utica" localSheetId="32">'[9]94CHTPRG'!#REF!</definedName>
    <definedName name="utica">'[9]94CHTPRG'!#REF!</definedName>
    <definedName name="WKSHT2" localSheetId="32">#REF!</definedName>
    <definedName name="WKSHT2">#REF!</definedName>
    <definedName name="wksht3" localSheetId="32">#REF!</definedName>
    <definedName name="wksht3">#REF!</definedName>
    <definedName name="wksht4" localSheetId="32">#REF!</definedName>
    <definedName name="wksht4">#REF!</definedName>
    <definedName name="wrn.Portfolio." localSheetId="32" hidden="1">{#N/A,#N/A,FALSE,"fy95";#N/A,#N/A,FALSE,"fy96";#N/A,#N/A,FALSE,"ty96";#N/A,#N/A,FALSE,"total";#N/A,#N/A,FALSE,"EAC"}</definedName>
    <definedName name="wrn.Portfolio." localSheetId="5" hidden="1">{#N/A,#N/A,FALSE,"fy95";#N/A,#N/A,FALSE,"fy96";#N/A,#N/A,FALSE,"ty96";#N/A,#N/A,FALSE,"total";#N/A,#N/A,FALSE,"EAC"}</definedName>
    <definedName name="wrn.Portfolio." localSheetId="8" hidden="1">{#N/A,#N/A,FALSE,"fy95";#N/A,#N/A,FALSE,"fy96";#N/A,#N/A,FALSE,"ty96";#N/A,#N/A,FALSE,"total";#N/A,#N/A,FALSE,"EAC"}</definedName>
    <definedName name="wrn.Portfolio." localSheetId="15" hidden="1">{#N/A,#N/A,FALSE,"fy95";#N/A,#N/A,FALSE,"fy96";#N/A,#N/A,FALSE,"ty96";#N/A,#N/A,FALSE,"total";#N/A,#N/A,FALSE,"EAC"}</definedName>
    <definedName name="wrn.Portfolio." localSheetId="1" hidden="1">{#N/A,#N/A,FALSE,"fy95";#N/A,#N/A,FALSE,"fy96";#N/A,#N/A,FALSE,"ty96";#N/A,#N/A,FALSE,"total";#N/A,#N/A,FALSE,"EAC"}</definedName>
    <definedName name="wrn.Portfolio." hidden="1">{#N/A,#N/A,FALSE,"fy95";#N/A,#N/A,FALSE,"fy96";#N/A,#N/A,FALSE,"ty96";#N/A,#N/A,FALSE,"total";#N/A,#N/A,FALSE,"EAC"}</definedName>
    <definedName name="wrn.portfolio1" localSheetId="32" hidden="1">{#N/A,#N/A,FALSE,"fy95";#N/A,#N/A,FALSE,"fy96";#N/A,#N/A,FALSE,"ty96";#N/A,#N/A,FALSE,"total";#N/A,#N/A,FALSE,"EAC"}</definedName>
    <definedName name="wrn.portfolio1" localSheetId="5" hidden="1">{#N/A,#N/A,FALSE,"fy95";#N/A,#N/A,FALSE,"fy96";#N/A,#N/A,FALSE,"ty96";#N/A,#N/A,FALSE,"total";#N/A,#N/A,FALSE,"EAC"}</definedName>
    <definedName name="wrn.portfolio1" localSheetId="8" hidden="1">{#N/A,#N/A,FALSE,"fy95";#N/A,#N/A,FALSE,"fy96";#N/A,#N/A,FALSE,"ty96";#N/A,#N/A,FALSE,"total";#N/A,#N/A,FALSE,"EAC"}</definedName>
    <definedName name="wrn.portfolio1" localSheetId="15" hidden="1">{#N/A,#N/A,FALSE,"fy95";#N/A,#N/A,FALSE,"fy96";#N/A,#N/A,FALSE,"ty96";#N/A,#N/A,FALSE,"total";#N/A,#N/A,FALSE,"EAC"}</definedName>
    <definedName name="wrn.portfolio1" localSheetId="1" hidden="1">{#N/A,#N/A,FALSE,"fy95";#N/A,#N/A,FALSE,"fy96";#N/A,#N/A,FALSE,"ty96";#N/A,#N/A,FALSE,"total";#N/A,#N/A,FALSE,"EAC"}</definedName>
    <definedName name="wrn.portfolio1" hidden="1">{#N/A,#N/A,FALSE,"fy95";#N/A,#N/A,FALSE,"fy96";#N/A,#N/A,FALSE,"ty96";#N/A,#N/A,FALSE,"total";#N/A,#N/A,FALSE,"EAC"}</definedName>
    <definedName name="wrn.ssr05." localSheetId="32" hidden="1">{#N/A,#N/A,FALSE,"SUP";#N/A,#N/A,FALSE,"DAP";#N/A,#N/A,FALSE,"FIFO";#N/A,#N/A,FALSE,"FTA";#N/A,#N/A,FALSE,"SSR ROLLUP"}</definedName>
    <definedName name="wrn.ssr05." localSheetId="5" hidden="1">{#N/A,#N/A,FALSE,"SUP";#N/A,#N/A,FALSE,"DAP";#N/A,#N/A,FALSE,"FIFO";#N/A,#N/A,FALSE,"FTA";#N/A,#N/A,FALSE,"SSR ROLLUP"}</definedName>
    <definedName name="wrn.ssr05." localSheetId="8" hidden="1">{#N/A,#N/A,FALSE,"SUP";#N/A,#N/A,FALSE,"DAP";#N/A,#N/A,FALSE,"FIFO";#N/A,#N/A,FALSE,"FTA";#N/A,#N/A,FALSE,"SSR ROLLUP"}</definedName>
    <definedName name="wrn.ssr05." localSheetId="15" hidden="1">{#N/A,#N/A,FALSE,"SUP";#N/A,#N/A,FALSE,"DAP";#N/A,#N/A,FALSE,"FIFO";#N/A,#N/A,FALSE,"FTA";#N/A,#N/A,FALSE,"SSR ROLLUP"}</definedName>
    <definedName name="wrn.ssr05." localSheetId="1" hidden="1">{#N/A,#N/A,FALSE,"SUP";#N/A,#N/A,FALSE,"DAP";#N/A,#N/A,FALSE,"FIFO";#N/A,#N/A,FALSE,"FTA";#N/A,#N/A,FALSE,"SSR ROLLUP"}</definedName>
    <definedName name="wrn.ssr05." hidden="1">{#N/A,#N/A,FALSE,"SUP";#N/A,#N/A,FALSE,"DAP";#N/A,#N/A,FALSE,"FIFO";#N/A,#N/A,FALSE,"FTA";#N/A,#N/A,FALSE,"SSR ROLLUP"}</definedName>
    <definedName name="wrn.ssr06" localSheetId="32" hidden="1">{#N/A,#N/A,FALSE,"SUP";#N/A,#N/A,FALSE,"DAP";#N/A,#N/A,FALSE,"FIFO";#N/A,#N/A,FALSE,"FTA";#N/A,#N/A,FALSE,"SSR ROLLUP"}</definedName>
    <definedName name="wrn.ssr06" localSheetId="5" hidden="1">{#N/A,#N/A,FALSE,"SUP";#N/A,#N/A,FALSE,"DAP";#N/A,#N/A,FALSE,"FIFO";#N/A,#N/A,FALSE,"FTA";#N/A,#N/A,FALSE,"SSR ROLLUP"}</definedName>
    <definedName name="wrn.ssr06" localSheetId="8" hidden="1">{#N/A,#N/A,FALSE,"SUP";#N/A,#N/A,FALSE,"DAP";#N/A,#N/A,FALSE,"FIFO";#N/A,#N/A,FALSE,"FTA";#N/A,#N/A,FALSE,"SSR ROLLUP"}</definedName>
    <definedName name="wrn.ssr06" localSheetId="15" hidden="1">{#N/A,#N/A,FALSE,"SUP";#N/A,#N/A,FALSE,"DAP";#N/A,#N/A,FALSE,"FIFO";#N/A,#N/A,FALSE,"FTA";#N/A,#N/A,FALSE,"SSR ROLLUP"}</definedName>
    <definedName name="wrn.ssr06" localSheetId="1" hidden="1">{#N/A,#N/A,FALSE,"SUP";#N/A,#N/A,FALSE,"DAP";#N/A,#N/A,FALSE,"FIFO";#N/A,#N/A,FALSE,"FTA";#N/A,#N/A,FALSE,"SSR ROLLUP"}</definedName>
    <definedName name="wrn.ssr06" hidden="1">{#N/A,#N/A,FALSE,"SUP";#N/A,#N/A,FALSE,"DAP";#N/A,#N/A,FALSE,"FIFO";#N/A,#N/A,FALSE,"FTA";#N/A,#N/A,FALSE,"SSR ROLLUP"}</definedName>
    <definedName name="x">'[9]94CHTPRG'!#REF!</definedName>
    <definedName name="Xbar" localSheetId="23">OFFSET(#REF!,0,0,,COUNT(#REF!))</definedName>
    <definedName name="Xbar" localSheetId="11">OFFSET(#REF!,0,0,,COUNT(#REF!))</definedName>
    <definedName name="Xbar" localSheetId="17">OFFSET(#REF!,0,0,,COUNT(#REF!))</definedName>
    <definedName name="Xbar">OFFSET(#REF!,0,0,,COUNT(#REF!))</definedName>
    <definedName name="Xbarbar" localSheetId="23">OFFSET(#REF!,0,0,,COUNT(#REF!))</definedName>
    <definedName name="Xbarbar" localSheetId="11">OFFSET(#REF!,0,0,,COUNT(#REF!))</definedName>
    <definedName name="Xbarbar" localSheetId="17">OFFSET(#REF!,0,0,,COUNT(#REF!))</definedName>
    <definedName name="Xbarbar">OFFSET(#REF!,0,0,,COUNT(#REF!))</definedName>
    <definedName name="xjw2">#REF!</definedName>
    <definedName name="Xlabels" localSheetId="11">OFFSET('[16]Behind the scenes'!$A$89,'[16]Behind the scenes'!$L$88,0,'[16]Behind the scenes'!$L$90)</definedName>
    <definedName name="Xlabels">OFFSET('[17]Behind the scenes'!$A$89,'[17]Behind the scenes'!$L$88,0,'[17]Behind the scenes'!$L$90)</definedName>
    <definedName name="XXX">#N/A</definedName>
    <definedName name="Z_4386EC60_C10A_4757_8A9B_A7E03A340F6B_.wvu.Cols" localSheetId="2" hidden="1">'0a. PPAP Cover Sheet'!#REF!</definedName>
    <definedName name="Z_4386EC60_C10A_4757_8A9B_A7E03A340F6B_.wvu.PrintArea" localSheetId="2" hidden="1">'0a. PPAP Cover Sheet'!$A$1:$J$55</definedName>
    <definedName name="Z_4386EC60_C10A_4757_8A9B_A7E03A340F6B_.wvu.PrintArea" localSheetId="17" hidden="1">'9b Dim. Test Results - Welds'!$A$2:$O$47</definedName>
    <definedName name="Z_4386EC60_C10A_4757_8A9B_A7E03A340F6B_.wvu.PrintTitles" localSheetId="17" hidden="1">'9b Dim. Test Results - Welds'!$2:$9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12" l="1"/>
  <c r="C2" i="112"/>
  <c r="I5" i="112"/>
  <c r="I2" i="112"/>
  <c r="I3" i="112"/>
  <c r="M51" i="108" l="1"/>
  <c r="K50" i="108"/>
  <c r="L44" i="108"/>
  <c r="O41" i="108"/>
  <c r="O43" i="108" s="1"/>
  <c r="O40" i="108"/>
  <c r="O42" i="108" s="1"/>
  <c r="L43" i="108" s="1"/>
  <c r="O39" i="108"/>
  <c r="O38" i="108"/>
  <c r="O37" i="108"/>
  <c r="O36" i="108"/>
  <c r="K36" i="108"/>
  <c r="J36" i="108"/>
  <c r="I36" i="108"/>
  <c r="H36" i="108"/>
  <c r="G36" i="108"/>
  <c r="L32" i="108"/>
  <c r="K32" i="108"/>
  <c r="J32" i="108"/>
  <c r="I32" i="108"/>
  <c r="H32" i="108"/>
  <c r="G32" i="108"/>
  <c r="F32" i="108"/>
  <c r="E32" i="108"/>
  <c r="D32" i="108"/>
  <c r="C32" i="108"/>
  <c r="L31" i="108"/>
  <c r="K31" i="108"/>
  <c r="J31" i="108"/>
  <c r="I31" i="108"/>
  <c r="H31" i="108"/>
  <c r="G31" i="108"/>
  <c r="F31" i="108"/>
  <c r="E31" i="108"/>
  <c r="D31" i="108"/>
  <c r="C31" i="108"/>
  <c r="X30" i="108"/>
  <c r="X29" i="108"/>
  <c r="N29" i="108"/>
  <c r="W18" i="108" s="1"/>
  <c r="X28" i="108"/>
  <c r="V28" i="108"/>
  <c r="N28" i="108"/>
  <c r="X27" i="108"/>
  <c r="V27" i="108"/>
  <c r="N27" i="108"/>
  <c r="O31" i="108" s="1"/>
  <c r="D26" i="108"/>
  <c r="E26" i="108" s="1"/>
  <c r="F26" i="108" s="1"/>
  <c r="G26" i="108" s="1"/>
  <c r="H26" i="108" s="1"/>
  <c r="I26" i="108" s="1"/>
  <c r="J26" i="108" s="1"/>
  <c r="K26" i="108" s="1"/>
  <c r="L26" i="108" s="1"/>
  <c r="O23" i="108"/>
  <c r="L23" i="108"/>
  <c r="K23" i="108"/>
  <c r="J23" i="108"/>
  <c r="I23" i="108"/>
  <c r="H23" i="108"/>
  <c r="G23" i="108"/>
  <c r="F23" i="108"/>
  <c r="E23" i="108"/>
  <c r="D23" i="108"/>
  <c r="C23" i="108"/>
  <c r="U22" i="108"/>
  <c r="O22" i="108"/>
  <c r="L22" i="108"/>
  <c r="K22" i="108"/>
  <c r="J22" i="108"/>
  <c r="I22" i="108"/>
  <c r="H22" i="108"/>
  <c r="G22" i="108"/>
  <c r="F22" i="108"/>
  <c r="E22" i="108"/>
  <c r="D22" i="108"/>
  <c r="C22" i="108"/>
  <c r="W21" i="108"/>
  <c r="U20" i="108"/>
  <c r="N20" i="108"/>
  <c r="N19" i="108"/>
  <c r="U18" i="108"/>
  <c r="N18" i="108"/>
  <c r="E17" i="108"/>
  <c r="F17" i="108" s="1"/>
  <c r="G17" i="108" s="1"/>
  <c r="H17" i="108" s="1"/>
  <c r="I17" i="108" s="1"/>
  <c r="J17" i="108" s="1"/>
  <c r="K17" i="108" s="1"/>
  <c r="L17" i="108" s="1"/>
  <c r="D17" i="108"/>
  <c r="U16" i="108"/>
  <c r="U14" i="108"/>
  <c r="W14" i="108" s="1"/>
  <c r="W16" i="108" s="1"/>
  <c r="L14" i="108"/>
  <c r="K14" i="108"/>
  <c r="J14" i="108"/>
  <c r="I14" i="108"/>
  <c r="H14" i="108"/>
  <c r="G14" i="108"/>
  <c r="F14" i="108"/>
  <c r="E14" i="108"/>
  <c r="D14" i="108"/>
  <c r="C14" i="108"/>
  <c r="L13" i="108"/>
  <c r="L36" i="108" s="1"/>
  <c r="K13" i="108"/>
  <c r="J13" i="108"/>
  <c r="I13" i="108"/>
  <c r="H13" i="108"/>
  <c r="G13" i="108"/>
  <c r="F13" i="108"/>
  <c r="F36" i="108" s="1"/>
  <c r="E13" i="108"/>
  <c r="E36" i="108" s="1"/>
  <c r="D13" i="108"/>
  <c r="D36" i="108" s="1"/>
  <c r="C13" i="108"/>
  <c r="C36" i="108" s="1"/>
  <c r="N11" i="108"/>
  <c r="N10" i="108"/>
  <c r="N9" i="108"/>
  <c r="O13" i="108" s="1"/>
  <c r="D8" i="108"/>
  <c r="E8" i="108" s="1"/>
  <c r="F8" i="108" s="1"/>
  <c r="G8" i="108" s="1"/>
  <c r="H8" i="108" s="1"/>
  <c r="I8" i="108" s="1"/>
  <c r="J8" i="108" s="1"/>
  <c r="K8" i="108" s="1"/>
  <c r="L8" i="108" s="1"/>
  <c r="H3" i="108"/>
  <c r="D3" i="108"/>
  <c r="D2" i="108"/>
  <c r="AB13" i="70"/>
  <c r="AB12" i="70"/>
  <c r="AB10" i="70"/>
  <c r="AB9" i="70"/>
  <c r="C3" i="95"/>
  <c r="O5" i="95"/>
  <c r="J3" i="95"/>
  <c r="J2" i="95"/>
  <c r="A5" i="107"/>
  <c r="D3" i="107"/>
  <c r="B2" i="107"/>
  <c r="D2" i="40"/>
  <c r="D6" i="39"/>
  <c r="A8" i="39"/>
  <c r="A6" i="39"/>
  <c r="B4" i="104"/>
  <c r="B3" i="104"/>
  <c r="B2" i="104"/>
  <c r="L4" i="14"/>
  <c r="E4" i="14"/>
  <c r="E3" i="14"/>
  <c r="E3" i="103"/>
  <c r="E10" i="35"/>
  <c r="O5" i="35"/>
  <c r="J3" i="35"/>
  <c r="J2" i="35"/>
  <c r="C3" i="35"/>
  <c r="C2" i="35"/>
  <c r="Y60" i="107"/>
  <c r="X60" i="107"/>
  <c r="W60" i="107"/>
  <c r="U60" i="107"/>
  <c r="T60" i="107"/>
  <c r="S60" i="107"/>
  <c r="Q60" i="107"/>
  <c r="P60" i="107"/>
  <c r="O60" i="107"/>
  <c r="M60" i="107"/>
  <c r="K60" i="107"/>
  <c r="Y59" i="107"/>
  <c r="X59" i="107"/>
  <c r="W59" i="107"/>
  <c r="U59" i="107"/>
  <c r="T59" i="107"/>
  <c r="S59" i="107"/>
  <c r="Q59" i="107"/>
  <c r="P59" i="107"/>
  <c r="O59" i="107"/>
  <c r="M59" i="107"/>
  <c r="K59" i="107"/>
  <c r="Y58" i="107"/>
  <c r="X58" i="107"/>
  <c r="W58" i="107"/>
  <c r="U58" i="107"/>
  <c r="T58" i="107"/>
  <c r="S58" i="107"/>
  <c r="Q58" i="107"/>
  <c r="P58" i="107"/>
  <c r="O58" i="107"/>
  <c r="M58" i="107"/>
  <c r="K58" i="107"/>
  <c r="Y54" i="107"/>
  <c r="X54" i="107"/>
  <c r="W54" i="107"/>
  <c r="U54" i="107"/>
  <c r="T54" i="107"/>
  <c r="S54" i="107"/>
  <c r="Q54" i="107"/>
  <c r="P54" i="107"/>
  <c r="O54" i="107"/>
  <c r="M54" i="107"/>
  <c r="K54" i="107"/>
  <c r="Y53" i="107"/>
  <c r="X53" i="107"/>
  <c r="W53" i="107"/>
  <c r="U53" i="107"/>
  <c r="T53" i="107"/>
  <c r="S53" i="107"/>
  <c r="Q53" i="107"/>
  <c r="P53" i="107"/>
  <c r="O53" i="107"/>
  <c r="M53" i="107"/>
  <c r="K53" i="107"/>
  <c r="Y52" i="107"/>
  <c r="X52" i="107"/>
  <c r="W52" i="107"/>
  <c r="U52" i="107"/>
  <c r="T52" i="107"/>
  <c r="S52" i="107"/>
  <c r="Q52" i="107"/>
  <c r="P52" i="107"/>
  <c r="O52" i="107"/>
  <c r="M52" i="107"/>
  <c r="K52" i="107"/>
  <c r="Y51" i="107"/>
  <c r="X51" i="107"/>
  <c r="W51" i="107"/>
  <c r="U51" i="107"/>
  <c r="T51" i="107"/>
  <c r="S51" i="107"/>
  <c r="Q51" i="107"/>
  <c r="P51" i="107"/>
  <c r="O51" i="107"/>
  <c r="M51" i="107"/>
  <c r="K51" i="107"/>
  <c r="Y50" i="107"/>
  <c r="X50" i="107"/>
  <c r="W50" i="107"/>
  <c r="U50" i="107"/>
  <c r="T50" i="107"/>
  <c r="S50" i="107"/>
  <c r="Q50" i="107"/>
  <c r="P50" i="107"/>
  <c r="O50" i="107"/>
  <c r="M50" i="107"/>
  <c r="K50" i="107"/>
  <c r="Y49" i="107"/>
  <c r="X49" i="107"/>
  <c r="W49" i="107"/>
  <c r="U49" i="107"/>
  <c r="T49" i="107"/>
  <c r="S49" i="107"/>
  <c r="Q49" i="107"/>
  <c r="P49" i="107"/>
  <c r="O49" i="107"/>
  <c r="M49" i="107"/>
  <c r="K49" i="107"/>
  <c r="Y48" i="107"/>
  <c r="X48" i="107"/>
  <c r="W48" i="107"/>
  <c r="U48" i="107"/>
  <c r="T48" i="107"/>
  <c r="S48" i="107"/>
  <c r="Q48" i="107"/>
  <c r="P48" i="107"/>
  <c r="O48" i="107"/>
  <c r="M48" i="107"/>
  <c r="K48" i="107"/>
  <c r="Y47" i="107"/>
  <c r="X47" i="107"/>
  <c r="W47" i="107"/>
  <c r="U47" i="107"/>
  <c r="T47" i="107"/>
  <c r="S47" i="107"/>
  <c r="Q47" i="107"/>
  <c r="P47" i="107"/>
  <c r="O47" i="107"/>
  <c r="M47" i="107"/>
  <c r="K47" i="107"/>
  <c r="Y46" i="107"/>
  <c r="X46" i="107"/>
  <c r="W46" i="107"/>
  <c r="U46" i="107"/>
  <c r="T46" i="107"/>
  <c r="S46" i="107"/>
  <c r="Q46" i="107"/>
  <c r="P46" i="107"/>
  <c r="O46" i="107"/>
  <c r="M46" i="107"/>
  <c r="K46" i="107"/>
  <c r="Y45" i="107"/>
  <c r="X45" i="107"/>
  <c r="W45" i="107"/>
  <c r="U45" i="107"/>
  <c r="T45" i="107"/>
  <c r="S45" i="107"/>
  <c r="Q45" i="107"/>
  <c r="P45" i="107"/>
  <c r="O45" i="107"/>
  <c r="M45" i="107"/>
  <c r="K45" i="107"/>
  <c r="Y44" i="107"/>
  <c r="X44" i="107"/>
  <c r="W44" i="107"/>
  <c r="U44" i="107"/>
  <c r="T44" i="107"/>
  <c r="S44" i="107"/>
  <c r="Q44" i="107"/>
  <c r="P44" i="107"/>
  <c r="O44" i="107"/>
  <c r="M44" i="107"/>
  <c r="K44" i="107"/>
  <c r="Y43" i="107"/>
  <c r="X43" i="107"/>
  <c r="W43" i="107"/>
  <c r="U43" i="107"/>
  <c r="T43" i="107"/>
  <c r="S43" i="107"/>
  <c r="Q43" i="107"/>
  <c r="P43" i="107"/>
  <c r="O43" i="107"/>
  <c r="M43" i="107"/>
  <c r="K43" i="107"/>
  <c r="Y42" i="107"/>
  <c r="X42" i="107"/>
  <c r="W42" i="107"/>
  <c r="U42" i="107"/>
  <c r="T42" i="107"/>
  <c r="S42" i="107"/>
  <c r="Q42" i="107"/>
  <c r="P42" i="107"/>
  <c r="O42" i="107"/>
  <c r="M42" i="107"/>
  <c r="K42" i="107"/>
  <c r="Y41" i="107"/>
  <c r="X41" i="107"/>
  <c r="W41" i="107"/>
  <c r="U41" i="107"/>
  <c r="T41" i="107"/>
  <c r="S41" i="107"/>
  <c r="Q41" i="107"/>
  <c r="P41" i="107"/>
  <c r="O41" i="107"/>
  <c r="M41" i="107"/>
  <c r="K41" i="107"/>
  <c r="Y40" i="107"/>
  <c r="X40" i="107"/>
  <c r="W40" i="107"/>
  <c r="U40" i="107"/>
  <c r="T40" i="107"/>
  <c r="S40" i="107"/>
  <c r="Q40" i="107"/>
  <c r="P40" i="107"/>
  <c r="O40" i="107"/>
  <c r="M40" i="107"/>
  <c r="K40" i="107"/>
  <c r="Y39" i="107"/>
  <c r="X39" i="107"/>
  <c r="W39" i="107"/>
  <c r="U39" i="107"/>
  <c r="T39" i="107"/>
  <c r="S39" i="107"/>
  <c r="Q39" i="107"/>
  <c r="P39" i="107"/>
  <c r="O39" i="107"/>
  <c r="M39" i="107"/>
  <c r="K39" i="107"/>
  <c r="Y38" i="107"/>
  <c r="X38" i="107"/>
  <c r="W38" i="107"/>
  <c r="U38" i="107"/>
  <c r="T38" i="107"/>
  <c r="S38" i="107"/>
  <c r="Q38" i="107"/>
  <c r="P38" i="107"/>
  <c r="O38" i="107"/>
  <c r="M38" i="107"/>
  <c r="K38" i="107"/>
  <c r="Y37" i="107"/>
  <c r="X37" i="107"/>
  <c r="W37" i="107"/>
  <c r="U37" i="107"/>
  <c r="T37" i="107"/>
  <c r="S37" i="107"/>
  <c r="Q37" i="107"/>
  <c r="P37" i="107"/>
  <c r="O37" i="107"/>
  <c r="M37" i="107"/>
  <c r="K37" i="107"/>
  <c r="Y36" i="107"/>
  <c r="X36" i="107"/>
  <c r="W36" i="107"/>
  <c r="U36" i="107"/>
  <c r="T36" i="107"/>
  <c r="S36" i="107"/>
  <c r="Q36" i="107"/>
  <c r="P36" i="107"/>
  <c r="O36" i="107"/>
  <c r="M36" i="107"/>
  <c r="K36" i="107"/>
  <c r="Y35" i="107"/>
  <c r="X35" i="107"/>
  <c r="W35" i="107"/>
  <c r="U35" i="107"/>
  <c r="T35" i="107"/>
  <c r="S35" i="107"/>
  <c r="Q35" i="107"/>
  <c r="P35" i="107"/>
  <c r="O35" i="107"/>
  <c r="M35" i="107"/>
  <c r="K35" i="107"/>
  <c r="Y34" i="107"/>
  <c r="X34" i="107"/>
  <c r="W34" i="107"/>
  <c r="U34" i="107"/>
  <c r="T34" i="107"/>
  <c r="S34" i="107"/>
  <c r="Q34" i="107"/>
  <c r="P34" i="107"/>
  <c r="O34" i="107"/>
  <c r="M34" i="107"/>
  <c r="K34" i="107"/>
  <c r="Y33" i="107"/>
  <c r="X33" i="107"/>
  <c r="W33" i="107"/>
  <c r="U33" i="107"/>
  <c r="T33" i="107"/>
  <c r="S33" i="107"/>
  <c r="Q33" i="107"/>
  <c r="P33" i="107"/>
  <c r="O33" i="107"/>
  <c r="M33" i="107"/>
  <c r="K33" i="107"/>
  <c r="Y32" i="107"/>
  <c r="X32" i="107"/>
  <c r="W32" i="107"/>
  <c r="U32" i="107"/>
  <c r="T32" i="107"/>
  <c r="S32" i="107"/>
  <c r="Q32" i="107"/>
  <c r="P32" i="107"/>
  <c r="O32" i="107"/>
  <c r="M32" i="107"/>
  <c r="K32" i="107"/>
  <c r="Y31" i="107"/>
  <c r="X31" i="107"/>
  <c r="W31" i="107"/>
  <c r="U31" i="107"/>
  <c r="T31" i="107"/>
  <c r="S31" i="107"/>
  <c r="Q31" i="107"/>
  <c r="P31" i="107"/>
  <c r="O31" i="107"/>
  <c r="M31" i="107"/>
  <c r="K31" i="107"/>
  <c r="Y30" i="107"/>
  <c r="X30" i="107"/>
  <c r="W30" i="107"/>
  <c r="U30" i="107"/>
  <c r="T30" i="107"/>
  <c r="S30" i="107"/>
  <c r="Q30" i="107"/>
  <c r="P30" i="107"/>
  <c r="O30" i="107"/>
  <c r="M30" i="107"/>
  <c r="K30" i="107"/>
  <c r="Y29" i="107"/>
  <c r="X29" i="107"/>
  <c r="W29" i="107"/>
  <c r="U29" i="107"/>
  <c r="T29" i="107"/>
  <c r="S29" i="107"/>
  <c r="Q29" i="107"/>
  <c r="P29" i="107"/>
  <c r="O29" i="107"/>
  <c r="M29" i="107"/>
  <c r="K29" i="107"/>
  <c r="Y28" i="107"/>
  <c r="X28" i="107"/>
  <c r="W28" i="107"/>
  <c r="U28" i="107"/>
  <c r="T28" i="107"/>
  <c r="S28" i="107"/>
  <c r="Q28" i="107"/>
  <c r="P28" i="107"/>
  <c r="O28" i="107"/>
  <c r="M28" i="107"/>
  <c r="K28" i="107"/>
  <c r="Y27" i="107"/>
  <c r="X27" i="107"/>
  <c r="W27" i="107"/>
  <c r="U27" i="107"/>
  <c r="T27" i="107"/>
  <c r="S27" i="107"/>
  <c r="Q27" i="107"/>
  <c r="P27" i="107"/>
  <c r="O27" i="107"/>
  <c r="M27" i="107"/>
  <c r="K27" i="107"/>
  <c r="Y26" i="107"/>
  <c r="X26" i="107"/>
  <c r="W26" i="107"/>
  <c r="U26" i="107"/>
  <c r="T26" i="107"/>
  <c r="S26" i="107"/>
  <c r="Q26" i="107"/>
  <c r="P26" i="107"/>
  <c r="O26" i="107"/>
  <c r="M26" i="107"/>
  <c r="K26" i="107"/>
  <c r="Y25" i="107"/>
  <c r="X25" i="107"/>
  <c r="W25" i="107"/>
  <c r="U25" i="107"/>
  <c r="T25" i="107"/>
  <c r="S25" i="107"/>
  <c r="Q25" i="107"/>
  <c r="P25" i="107"/>
  <c r="O25" i="107"/>
  <c r="M25" i="107"/>
  <c r="K25" i="107"/>
  <c r="Y24" i="107"/>
  <c r="X24" i="107"/>
  <c r="W24" i="107"/>
  <c r="U24" i="107"/>
  <c r="T24" i="107"/>
  <c r="S24" i="107"/>
  <c r="Q24" i="107"/>
  <c r="P24" i="107"/>
  <c r="O24" i="107"/>
  <c r="M24" i="107"/>
  <c r="K24" i="107"/>
  <c r="Y23" i="107"/>
  <c r="X23" i="107"/>
  <c r="W23" i="107"/>
  <c r="U23" i="107"/>
  <c r="T23" i="107"/>
  <c r="S23" i="107"/>
  <c r="Q23" i="107"/>
  <c r="P23" i="107"/>
  <c r="O23" i="107"/>
  <c r="M23" i="107"/>
  <c r="K23" i="107"/>
  <c r="Y22" i="107"/>
  <c r="X22" i="107"/>
  <c r="W22" i="107"/>
  <c r="U22" i="107"/>
  <c r="T22" i="107"/>
  <c r="S22" i="107"/>
  <c r="Q22" i="107"/>
  <c r="P22" i="107"/>
  <c r="O22" i="107"/>
  <c r="M22" i="107"/>
  <c r="K22" i="107"/>
  <c r="Y21" i="107"/>
  <c r="X21" i="107"/>
  <c r="W21" i="107"/>
  <c r="U21" i="107"/>
  <c r="T21" i="107"/>
  <c r="S21" i="107"/>
  <c r="Q21" i="107"/>
  <c r="P21" i="107"/>
  <c r="O21" i="107"/>
  <c r="M21" i="107"/>
  <c r="K21" i="107"/>
  <c r="Y20" i="107"/>
  <c r="X20" i="107"/>
  <c r="W20" i="107"/>
  <c r="U20" i="107"/>
  <c r="T20" i="107"/>
  <c r="S20" i="107"/>
  <c r="Q20" i="107"/>
  <c r="P20" i="107"/>
  <c r="O20" i="107"/>
  <c r="M20" i="107"/>
  <c r="K20" i="107"/>
  <c r="Y19" i="107"/>
  <c r="X19" i="107"/>
  <c r="W19" i="107"/>
  <c r="U19" i="107"/>
  <c r="T19" i="107"/>
  <c r="S19" i="107"/>
  <c r="Q19" i="107"/>
  <c r="P19" i="107"/>
  <c r="O19" i="107"/>
  <c r="M19" i="107"/>
  <c r="K19" i="107"/>
  <c r="Y18" i="107"/>
  <c r="X18" i="107"/>
  <c r="W18" i="107"/>
  <c r="U18" i="107"/>
  <c r="T18" i="107"/>
  <c r="S18" i="107"/>
  <c r="Q18" i="107"/>
  <c r="P18" i="107"/>
  <c r="O18" i="107"/>
  <c r="M18" i="107"/>
  <c r="K18" i="107"/>
  <c r="Y17" i="107"/>
  <c r="X17" i="107"/>
  <c r="W17" i="107"/>
  <c r="U17" i="107"/>
  <c r="T17" i="107"/>
  <c r="S17" i="107"/>
  <c r="Q17" i="107"/>
  <c r="P17" i="107"/>
  <c r="O17" i="107"/>
  <c r="M17" i="107"/>
  <c r="K17" i="107"/>
  <c r="Y16" i="107"/>
  <c r="X16" i="107"/>
  <c r="W16" i="107"/>
  <c r="U16" i="107"/>
  <c r="T16" i="107"/>
  <c r="S16" i="107"/>
  <c r="Q16" i="107"/>
  <c r="P16" i="107"/>
  <c r="O16" i="107"/>
  <c r="M16" i="107"/>
  <c r="K16" i="107"/>
  <c r="Y15" i="107"/>
  <c r="X15" i="107"/>
  <c r="W15" i="107"/>
  <c r="U15" i="107"/>
  <c r="T15" i="107"/>
  <c r="S15" i="107"/>
  <c r="Q15" i="107"/>
  <c r="P15" i="107"/>
  <c r="O15" i="107"/>
  <c r="M15" i="107"/>
  <c r="K15" i="107"/>
  <c r="Y14" i="107"/>
  <c r="X14" i="107"/>
  <c r="W14" i="107"/>
  <c r="U14" i="107"/>
  <c r="T14" i="107"/>
  <c r="S14" i="107"/>
  <c r="Q14" i="107"/>
  <c r="P14" i="107"/>
  <c r="O14" i="107"/>
  <c r="M14" i="107"/>
  <c r="K14" i="107"/>
  <c r="Y13" i="107"/>
  <c r="X13" i="107"/>
  <c r="W13" i="107"/>
  <c r="U13" i="107"/>
  <c r="T13" i="107"/>
  <c r="S13" i="107"/>
  <c r="Q13" i="107"/>
  <c r="P13" i="107"/>
  <c r="O13" i="107"/>
  <c r="M13" i="107"/>
  <c r="K13" i="107"/>
  <c r="Y12" i="107"/>
  <c r="X12" i="107"/>
  <c r="W12" i="107"/>
  <c r="U12" i="107"/>
  <c r="T12" i="107"/>
  <c r="S12" i="107"/>
  <c r="Q12" i="107"/>
  <c r="P12" i="107"/>
  <c r="O12" i="107"/>
  <c r="M12" i="107"/>
  <c r="K12" i="107"/>
  <c r="Y11" i="107"/>
  <c r="X11" i="107"/>
  <c r="W11" i="107"/>
  <c r="G91" i="107" s="1"/>
  <c r="U11" i="107"/>
  <c r="T11" i="107"/>
  <c r="S11" i="107"/>
  <c r="I79" i="107" s="1"/>
  <c r="Q11" i="107"/>
  <c r="I67" i="107" s="1"/>
  <c r="P11" i="107"/>
  <c r="O11" i="107"/>
  <c r="I69" i="107" s="1"/>
  <c r="M11" i="107"/>
  <c r="K11" i="107"/>
  <c r="A3" i="107"/>
  <c r="P49" i="108" l="1"/>
  <c r="P50" i="108"/>
  <c r="C40" i="108"/>
  <c r="O44" i="108"/>
  <c r="P52" i="108"/>
  <c r="O14" i="108"/>
  <c r="V29" i="108"/>
  <c r="A50" i="108"/>
  <c r="O32" i="108"/>
  <c r="V30" i="108"/>
  <c r="I71" i="107"/>
  <c r="G81" i="107"/>
  <c r="I81" i="107"/>
  <c r="I83" i="107" s="1"/>
  <c r="I91" i="107"/>
  <c r="G93" i="107"/>
  <c r="G79" i="107"/>
  <c r="G69" i="107"/>
  <c r="K69" i="107" s="1"/>
  <c r="I93" i="107"/>
  <c r="G67" i="107"/>
  <c r="E50" i="108" l="1"/>
  <c r="D50" i="108"/>
  <c r="C50" i="108"/>
  <c r="B50" i="108"/>
  <c r="C39" i="108"/>
  <c r="C42" i="108" s="1"/>
  <c r="D42" i="108" s="1"/>
  <c r="E42" i="108" s="1"/>
  <c r="F42" i="108" s="1"/>
  <c r="G42" i="108" s="1"/>
  <c r="H42" i="108" s="1"/>
  <c r="I42" i="108" s="1"/>
  <c r="J42" i="108" s="1"/>
  <c r="K42" i="108" s="1"/>
  <c r="L42" i="108" s="1"/>
  <c r="C41" i="108"/>
  <c r="D41" i="108" s="1"/>
  <c r="E41" i="108" s="1"/>
  <c r="F41" i="108" s="1"/>
  <c r="G41" i="108" s="1"/>
  <c r="H41" i="108" s="1"/>
  <c r="I41" i="108" s="1"/>
  <c r="J41" i="108" s="1"/>
  <c r="K41" i="108" s="1"/>
  <c r="L41" i="108" s="1"/>
  <c r="D40" i="108"/>
  <c r="E40" i="108" s="1"/>
  <c r="F40" i="108" s="1"/>
  <c r="G40" i="108" s="1"/>
  <c r="H40" i="108" s="1"/>
  <c r="I40" i="108" s="1"/>
  <c r="J40" i="108" s="1"/>
  <c r="K40" i="108" s="1"/>
  <c r="L40" i="108" s="1"/>
  <c r="P51" i="108"/>
  <c r="G71" i="107"/>
  <c r="F100" i="107" s="1"/>
  <c r="K67" i="107"/>
  <c r="K71" i="107" s="1"/>
  <c r="G83" i="107"/>
  <c r="H101" i="107" s="1"/>
  <c r="K79" i="107"/>
  <c r="K93" i="107"/>
  <c r="I95" i="107"/>
  <c r="K81" i="107"/>
  <c r="G95" i="107"/>
  <c r="H100" i="107" s="1"/>
  <c r="D102" i="107" s="1"/>
  <c r="K91" i="107"/>
  <c r="K95" i="107" s="1"/>
  <c r="C37" i="108" l="1"/>
  <c r="D37" i="108" s="1"/>
  <c r="E37" i="108" s="1"/>
  <c r="F37" i="108" s="1"/>
  <c r="G37" i="108" s="1"/>
  <c r="D39" i="108"/>
  <c r="E39" i="108" s="1"/>
  <c r="F39" i="108" s="1"/>
  <c r="G39" i="108" s="1"/>
  <c r="C38" i="108"/>
  <c r="D38" i="108" s="1"/>
  <c r="E38" i="108" s="1"/>
  <c r="F38" i="108" s="1"/>
  <c r="G38" i="108" s="1"/>
  <c r="K83" i="107"/>
  <c r="C106" i="107"/>
  <c r="F102" i="107"/>
  <c r="C107" i="107" s="1"/>
  <c r="I70" i="107"/>
  <c r="G70" i="107"/>
  <c r="K70" i="107" s="1"/>
  <c r="I68" i="107"/>
  <c r="I72" i="107" s="1"/>
  <c r="G68" i="107"/>
  <c r="I94" i="107"/>
  <c r="G94" i="107"/>
  <c r="K94" i="107" s="1"/>
  <c r="I92" i="107"/>
  <c r="I96" i="107" s="1"/>
  <c r="G92" i="107"/>
  <c r="C105" i="107"/>
  <c r="D101" i="107"/>
  <c r="H38" i="108" l="1"/>
  <c r="I38" i="108" s="1"/>
  <c r="J38" i="108" s="1"/>
  <c r="K38" i="108"/>
  <c r="L38" i="108" s="1"/>
  <c r="H39" i="108"/>
  <c r="I39" i="108" s="1"/>
  <c r="J39" i="108" s="1"/>
  <c r="K39" i="108"/>
  <c r="L39" i="108" s="1"/>
  <c r="K37" i="108"/>
  <c r="L37" i="108" s="1"/>
  <c r="H37" i="108"/>
  <c r="I37" i="108" s="1"/>
  <c r="J37" i="108" s="1"/>
  <c r="K92" i="107"/>
  <c r="K96" i="107" s="1"/>
  <c r="G96" i="107"/>
  <c r="G72" i="107"/>
  <c r="K68" i="107"/>
  <c r="K72" i="107" s="1"/>
  <c r="I80" i="107"/>
  <c r="I84" i="107" s="1"/>
  <c r="I82" i="107"/>
  <c r="G80" i="107"/>
  <c r="G82" i="107"/>
  <c r="K82" i="107" s="1"/>
  <c r="K80" i="107" l="1"/>
  <c r="K84" i="107" s="1"/>
  <c r="G84" i="107"/>
  <c r="F10" i="35" l="1"/>
  <c r="E11" i="35"/>
  <c r="F11" i="35"/>
  <c r="E12" i="35"/>
  <c r="F12" i="35"/>
  <c r="E13" i="35"/>
  <c r="F13" i="35"/>
  <c r="E14" i="35"/>
  <c r="F14" i="35"/>
  <c r="E15" i="35"/>
  <c r="F15" i="35"/>
  <c r="E16" i="35"/>
  <c r="F16" i="35"/>
  <c r="E17" i="35"/>
  <c r="F17" i="35"/>
  <c r="E18" i="35"/>
  <c r="F18" i="35"/>
  <c r="E19" i="35"/>
  <c r="F19" i="35"/>
  <c r="E20" i="35"/>
  <c r="F20" i="35"/>
  <c r="E21" i="35"/>
  <c r="F21" i="35"/>
  <c r="E22" i="35"/>
  <c r="F22" i="35"/>
  <c r="E23" i="35"/>
  <c r="F23" i="35"/>
  <c r="E24" i="35"/>
  <c r="F24" i="35"/>
  <c r="E25" i="35"/>
  <c r="F25" i="35"/>
  <c r="E26" i="35"/>
  <c r="F26" i="35"/>
  <c r="E27" i="35"/>
  <c r="F27" i="35"/>
  <c r="E28" i="35"/>
  <c r="F28" i="35"/>
  <c r="E29" i="35"/>
  <c r="F29" i="35"/>
  <c r="E30" i="35"/>
  <c r="F30" i="35"/>
  <c r="E31" i="35"/>
  <c r="F31" i="35"/>
  <c r="E32" i="35"/>
  <c r="F32" i="35"/>
  <c r="E33" i="35"/>
  <c r="F33" i="35"/>
  <c r="E34" i="35"/>
  <c r="F34" i="35"/>
  <c r="E35" i="35"/>
  <c r="F35" i="35"/>
  <c r="E36" i="35"/>
  <c r="F36" i="35"/>
  <c r="E37" i="35"/>
  <c r="F37" i="35"/>
  <c r="E38" i="35"/>
  <c r="F38" i="35"/>
  <c r="E39" i="35"/>
  <c r="F39" i="35"/>
  <c r="E40" i="35"/>
  <c r="F40" i="35"/>
  <c r="E41" i="35"/>
  <c r="F41" i="35"/>
  <c r="E42" i="35"/>
  <c r="F42" i="35"/>
  <c r="E43" i="35"/>
  <c r="F43" i="35"/>
  <c r="E44" i="35"/>
  <c r="F44" i="35"/>
  <c r="E45" i="35"/>
  <c r="F45" i="35"/>
  <c r="E46" i="35"/>
  <c r="F46" i="35"/>
  <c r="E47" i="35"/>
  <c r="F47" i="35"/>
  <c r="E48" i="35"/>
  <c r="F48" i="35"/>
  <c r="E49" i="35"/>
  <c r="F49" i="35"/>
  <c r="E50" i="35"/>
  <c r="F50" i="35"/>
  <c r="E51" i="35"/>
  <c r="F51" i="35"/>
  <c r="E52" i="35"/>
  <c r="F52" i="35"/>
  <c r="E53" i="35"/>
  <c r="F53" i="35"/>
  <c r="E54" i="35"/>
  <c r="F54" i="35"/>
  <c r="E55" i="35"/>
  <c r="F55" i="35"/>
  <c r="E56" i="35"/>
  <c r="F56" i="35"/>
  <c r="E57" i="35"/>
  <c r="F57" i="35"/>
  <c r="E58" i="35"/>
  <c r="F58" i="35"/>
  <c r="E59" i="35"/>
  <c r="F59" i="35"/>
  <c r="E60" i="35"/>
  <c r="F60" i="35"/>
  <c r="E61" i="35"/>
  <c r="F61" i="35"/>
  <c r="E62" i="35"/>
  <c r="F62" i="35"/>
  <c r="E63" i="35"/>
  <c r="F63" i="35"/>
  <c r="E64" i="35"/>
  <c r="F64" i="35"/>
  <c r="E65" i="35"/>
  <c r="F65" i="35"/>
  <c r="E66" i="35"/>
  <c r="F66" i="35"/>
  <c r="E67" i="35"/>
  <c r="F67" i="35"/>
  <c r="E68" i="35"/>
  <c r="F68" i="35"/>
  <c r="E69" i="35"/>
  <c r="F69" i="35"/>
  <c r="E70" i="35"/>
  <c r="F70" i="35"/>
  <c r="E71" i="35"/>
  <c r="F71" i="35"/>
  <c r="E72" i="35"/>
  <c r="F72" i="35"/>
  <c r="E73" i="35"/>
  <c r="F73" i="35"/>
  <c r="E74" i="35"/>
  <c r="F74" i="35"/>
  <c r="E75" i="35"/>
  <c r="F75" i="35"/>
  <c r="E76" i="35"/>
  <c r="F76" i="35"/>
  <c r="E77" i="35"/>
  <c r="F77" i="35"/>
  <c r="E78" i="35"/>
  <c r="F78" i="35"/>
  <c r="E79" i="35"/>
  <c r="F79" i="35"/>
  <c r="E80" i="35"/>
  <c r="F80" i="35"/>
  <c r="E81" i="35"/>
  <c r="F81" i="35"/>
  <c r="E82" i="35"/>
  <c r="F82" i="35"/>
  <c r="E83" i="35"/>
  <c r="F83" i="35"/>
  <c r="E84" i="35"/>
  <c r="F84" i="35"/>
  <c r="E85" i="35"/>
  <c r="F85" i="35"/>
  <c r="E86" i="35"/>
  <c r="F86" i="35"/>
  <c r="E87" i="35"/>
  <c r="F87" i="35"/>
  <c r="AC3" i="106"/>
  <c r="AC2" i="106"/>
  <c r="I6" i="106"/>
  <c r="I3" i="106"/>
  <c r="I2" i="106"/>
  <c r="N55" i="106"/>
  <c r="V49" i="106"/>
  <c r="F49" i="106"/>
  <c r="AK47" i="106"/>
  <c r="V47" i="106"/>
  <c r="F47" i="106"/>
  <c r="AF5" i="106"/>
  <c r="AK4" i="106"/>
  <c r="AC4" i="106"/>
  <c r="J38" i="100"/>
  <c r="J64" i="100"/>
  <c r="D3" i="104" l="1"/>
  <c r="R38" i="104"/>
  <c r="K38" i="104"/>
  <c r="R37" i="104"/>
  <c r="K37" i="104"/>
  <c r="R36" i="104"/>
  <c r="K36" i="104"/>
  <c r="R35" i="104"/>
  <c r="K35" i="104"/>
  <c r="R34" i="104"/>
  <c r="K34" i="104"/>
  <c r="R33" i="104"/>
  <c r="K33" i="104"/>
  <c r="R32" i="104"/>
  <c r="K32" i="104"/>
  <c r="R31" i="104"/>
  <c r="K31" i="104"/>
  <c r="R30" i="104"/>
  <c r="K30" i="104"/>
  <c r="R29" i="104"/>
  <c r="K29" i="104"/>
  <c r="R28" i="104"/>
  <c r="K28" i="104"/>
  <c r="R27" i="104"/>
  <c r="K27" i="104"/>
  <c r="R26" i="104"/>
  <c r="K26" i="104"/>
  <c r="R25" i="104"/>
  <c r="K25" i="104"/>
  <c r="R24" i="104"/>
  <c r="K24" i="104"/>
  <c r="R23" i="104"/>
  <c r="K23" i="104"/>
  <c r="R22" i="104"/>
  <c r="K22" i="104"/>
  <c r="R21" i="104"/>
  <c r="K21" i="104"/>
  <c r="R20" i="104"/>
  <c r="K20" i="104"/>
  <c r="R19" i="104"/>
  <c r="K19" i="104"/>
  <c r="R18" i="104"/>
  <c r="K18" i="104"/>
  <c r="R17" i="104"/>
  <c r="K17" i="104"/>
  <c r="R16" i="104"/>
  <c r="K16" i="104"/>
  <c r="R15" i="104"/>
  <c r="K15" i="104"/>
  <c r="R14" i="104"/>
  <c r="K14" i="104"/>
  <c r="R13" i="104"/>
  <c r="K13" i="104"/>
  <c r="R12" i="104"/>
  <c r="K12" i="104"/>
  <c r="R11" i="104"/>
  <c r="K11" i="104"/>
  <c r="R10" i="104"/>
  <c r="K10" i="104"/>
  <c r="B4" i="103"/>
  <c r="B3" i="103"/>
  <c r="B2" i="103"/>
  <c r="S38" i="103"/>
  <c r="L38" i="103"/>
  <c r="S37" i="103"/>
  <c r="L37" i="103"/>
  <c r="S36" i="103"/>
  <c r="L36" i="103"/>
  <c r="S35" i="103"/>
  <c r="L35" i="103"/>
  <c r="S34" i="103"/>
  <c r="L34" i="103"/>
  <c r="S33" i="103"/>
  <c r="L33" i="103"/>
  <c r="S32" i="103"/>
  <c r="L32" i="103"/>
  <c r="S31" i="103"/>
  <c r="L31" i="103"/>
  <c r="S30" i="103"/>
  <c r="L30" i="103"/>
  <c r="S29" i="103"/>
  <c r="L29" i="103"/>
  <c r="S28" i="103"/>
  <c r="L28" i="103"/>
  <c r="S27" i="103"/>
  <c r="L27" i="103"/>
  <c r="S26" i="103"/>
  <c r="L26" i="103"/>
  <c r="S25" i="103"/>
  <c r="L25" i="103"/>
  <c r="S24" i="103"/>
  <c r="L24" i="103"/>
  <c r="S23" i="103"/>
  <c r="L23" i="103"/>
  <c r="S22" i="103"/>
  <c r="L22" i="103"/>
  <c r="S21" i="103"/>
  <c r="L21" i="103"/>
  <c r="S20" i="103"/>
  <c r="L20" i="103"/>
  <c r="S19" i="103"/>
  <c r="L19" i="103"/>
  <c r="S18" i="103"/>
  <c r="L18" i="103"/>
  <c r="S17" i="103"/>
  <c r="L17" i="103"/>
  <c r="S16" i="103"/>
  <c r="L16" i="103"/>
  <c r="S15" i="103"/>
  <c r="L15" i="103"/>
  <c r="S14" i="103"/>
  <c r="L14" i="103"/>
  <c r="S13" i="103"/>
  <c r="L13" i="103"/>
  <c r="S12" i="103"/>
  <c r="L12" i="103"/>
  <c r="S11" i="103"/>
  <c r="L11" i="103"/>
  <c r="S10" i="103"/>
  <c r="L10" i="103"/>
  <c r="E5" i="100" l="1"/>
  <c r="P6" i="98"/>
  <c r="F6" i="98"/>
  <c r="K4" i="98"/>
  <c r="D4" i="98"/>
  <c r="K3" i="98"/>
  <c r="D3" i="98"/>
  <c r="C5" i="100"/>
  <c r="C4" i="100"/>
  <c r="C21" i="100" s="1"/>
  <c r="C3" i="100"/>
  <c r="C20" i="100" s="1"/>
  <c r="I113" i="100"/>
  <c r="E113" i="100"/>
  <c r="I92" i="100"/>
  <c r="J69" i="100"/>
  <c r="J68" i="100"/>
  <c r="J43" i="100"/>
  <c r="J42" i="100"/>
  <c r="F41" i="100"/>
  <c r="G34" i="100"/>
  <c r="F34" i="100"/>
  <c r="E34" i="100"/>
  <c r="D34" i="100"/>
  <c r="C34" i="100"/>
  <c r="H34" i="100" s="1"/>
  <c r="I33" i="100"/>
  <c r="G33" i="100"/>
  <c r="F33" i="100"/>
  <c r="E33" i="100"/>
  <c r="D33" i="100"/>
  <c r="C33" i="100"/>
  <c r="H33" i="100" s="1"/>
  <c r="G32" i="100"/>
  <c r="F32" i="100"/>
  <c r="E32" i="100"/>
  <c r="D32" i="100"/>
  <c r="C32" i="100"/>
  <c r="G31" i="100"/>
  <c r="F31" i="100"/>
  <c r="E31" i="100"/>
  <c r="D31" i="100"/>
  <c r="C31" i="100"/>
  <c r="G30" i="100"/>
  <c r="F30" i="100"/>
  <c r="E30" i="100"/>
  <c r="D30" i="100"/>
  <c r="C30" i="100"/>
  <c r="H30" i="100" s="1"/>
  <c r="G29" i="100"/>
  <c r="F29" i="100"/>
  <c r="E29" i="100"/>
  <c r="D29" i="100"/>
  <c r="C29" i="100"/>
  <c r="G25" i="100"/>
  <c r="C25" i="100"/>
  <c r="G24" i="100"/>
  <c r="C24" i="100"/>
  <c r="G23" i="100"/>
  <c r="C23" i="100"/>
  <c r="G22" i="100"/>
  <c r="G21" i="100"/>
  <c r="B20" i="100"/>
  <c r="C22" i="100"/>
  <c r="S13" i="95" a="1"/>
  <c r="S13" i="95" s="1"/>
  <c r="S15" i="95" a="1"/>
  <c r="S15" i="95" s="1"/>
  <c r="S16" i="95" a="1"/>
  <c r="S16" i="95" s="1"/>
  <c r="S17" i="95" a="1"/>
  <c r="S17" i="95" s="1"/>
  <c r="S18" i="95" a="1"/>
  <c r="S18" i="95"/>
  <c r="S19" i="95" a="1"/>
  <c r="S19" i="95" s="1"/>
  <c r="S20" i="95" a="1"/>
  <c r="S20" i="95" s="1"/>
  <c r="S21" i="95" a="1"/>
  <c r="S21" i="95"/>
  <c r="S22" i="95" a="1"/>
  <c r="S22" i="95"/>
  <c r="S23" i="95" a="1"/>
  <c r="S23" i="95" s="1"/>
  <c r="S24" i="95" a="1"/>
  <c r="S24" i="95" s="1"/>
  <c r="S25" i="95" a="1"/>
  <c r="S25" i="95" s="1"/>
  <c r="S26" i="95" a="1"/>
  <c r="S26" i="95"/>
  <c r="S27" i="95" a="1"/>
  <c r="S27" i="95" s="1"/>
  <c r="S28" i="95" a="1"/>
  <c r="S28" i="95" s="1"/>
  <c r="S29" i="95" a="1"/>
  <c r="S29" i="95"/>
  <c r="S30" i="95" a="1"/>
  <c r="S30" i="95"/>
  <c r="S31" i="95" a="1"/>
  <c r="S31" i="95" s="1"/>
  <c r="S32" i="95" a="1"/>
  <c r="S32" i="95" s="1"/>
  <c r="S33" i="95" a="1"/>
  <c r="S33" i="95" s="1"/>
  <c r="S34" i="95" a="1"/>
  <c r="S34" i="95"/>
  <c r="S35" i="95" a="1"/>
  <c r="S35" i="95" s="1"/>
  <c r="S36" i="95" a="1"/>
  <c r="S36" i="95" s="1"/>
  <c r="S37" i="95" a="1"/>
  <c r="S37" i="95"/>
  <c r="S38" i="95" a="1"/>
  <c r="S38" i="95"/>
  <c r="S39" i="95" a="1"/>
  <c r="S39" i="95" s="1"/>
  <c r="S40" i="95" a="1"/>
  <c r="S40" i="95" s="1"/>
  <c r="S41" i="95" a="1"/>
  <c r="S41" i="95" s="1"/>
  <c r="S42" i="95" a="1"/>
  <c r="S42" i="95"/>
  <c r="S43" i="95" a="1"/>
  <c r="S43" i="95" s="1"/>
  <c r="R11" i="95"/>
  <c r="R12" i="95"/>
  <c r="S12" i="95" s="1" a="1"/>
  <c r="S12" i="95" s="1"/>
  <c r="R13" i="95"/>
  <c r="R14" i="95"/>
  <c r="S14" i="95" s="1" a="1"/>
  <c r="S14" i="95" s="1"/>
  <c r="R15" i="95"/>
  <c r="R16" i="95"/>
  <c r="R17" i="95"/>
  <c r="R18" i="95"/>
  <c r="R19" i="95"/>
  <c r="R20" i="95"/>
  <c r="R21" i="95"/>
  <c r="R22" i="95"/>
  <c r="R23" i="95"/>
  <c r="R24" i="95"/>
  <c r="R25" i="95"/>
  <c r="R26" i="95"/>
  <c r="R27" i="95"/>
  <c r="R28" i="95"/>
  <c r="R29" i="95"/>
  <c r="R30" i="95"/>
  <c r="R31" i="95"/>
  <c r="R32" i="95"/>
  <c r="R33" i="95"/>
  <c r="R34" i="95"/>
  <c r="R35" i="95"/>
  <c r="R36" i="95"/>
  <c r="R37" i="95"/>
  <c r="R38" i="95"/>
  <c r="R39" i="95"/>
  <c r="R40" i="95"/>
  <c r="R41" i="95"/>
  <c r="R42" i="95"/>
  <c r="R43" i="95"/>
  <c r="I30" i="100" l="1"/>
  <c r="D96" i="100"/>
  <c r="H31" i="100"/>
  <c r="I32" i="100"/>
  <c r="H29" i="100"/>
  <c r="D79" i="100"/>
  <c r="D77" i="100"/>
  <c r="D100" i="100"/>
  <c r="D97" i="100"/>
  <c r="D75" i="100"/>
  <c r="I31" i="100"/>
  <c r="I29" i="100"/>
  <c r="J63" i="100"/>
  <c r="D78" i="100"/>
  <c r="D101" i="100"/>
  <c r="D76" i="100"/>
  <c r="I34" i="100"/>
  <c r="D99" i="100"/>
  <c r="H32" i="100"/>
  <c r="J37" i="100"/>
  <c r="D80" i="100"/>
  <c r="D98" i="100"/>
  <c r="C2" i="95"/>
  <c r="E5" i="95"/>
  <c r="V59" i="1"/>
  <c r="F59" i="1"/>
  <c r="AK57" i="1"/>
  <c r="V57" i="1"/>
  <c r="F57" i="1"/>
  <c r="V17" i="1"/>
  <c r="R17" i="1"/>
  <c r="O17" i="1"/>
  <c r="K17" i="1"/>
  <c r="B17" i="1"/>
  <c r="V15" i="1"/>
  <c r="B15" i="1"/>
  <c r="V13" i="1"/>
  <c r="N13" i="1"/>
  <c r="B13" i="1"/>
  <c r="Y7" i="1"/>
  <c r="K7" i="1"/>
  <c r="AL6" i="1"/>
  <c r="AA6" i="1"/>
  <c r="I5" i="1"/>
  <c r="AA4" i="1"/>
  <c r="H4" i="1"/>
  <c r="AL3" i="1"/>
  <c r="AA3" i="1"/>
  <c r="G3" i="1"/>
  <c r="AL2" i="1"/>
  <c r="AA2" i="1"/>
  <c r="F2" i="1"/>
  <c r="K4" i="51"/>
  <c r="I2" i="51"/>
  <c r="C2" i="51"/>
  <c r="I1" i="51"/>
  <c r="C1" i="51"/>
  <c r="K4" i="50"/>
  <c r="I2" i="50"/>
  <c r="C2" i="50"/>
  <c r="I1" i="50"/>
  <c r="C1" i="50"/>
  <c r="S7" i="94"/>
  <c r="B6" i="94"/>
  <c r="B4" i="94"/>
  <c r="H2" i="94"/>
  <c r="B2" i="94"/>
  <c r="Q5" i="95"/>
  <c r="O87" i="35"/>
  <c r="P87" i="35" s="1"/>
  <c r="H87" i="35"/>
  <c r="P86" i="35"/>
  <c r="O86" i="35"/>
  <c r="O85" i="35"/>
  <c r="P85" i="35" s="1"/>
  <c r="P84" i="35"/>
  <c r="O84" i="35"/>
  <c r="O83" i="35"/>
  <c r="P83" i="35" s="1"/>
  <c r="O82" i="35"/>
  <c r="P82" i="35" s="1"/>
  <c r="O81" i="35"/>
  <c r="P81" i="35" s="1"/>
  <c r="O80" i="35"/>
  <c r="P80" i="35" s="1"/>
  <c r="O79" i="35"/>
  <c r="P79" i="35" s="1"/>
  <c r="P78" i="35"/>
  <c r="O78" i="35"/>
  <c r="O77" i="35"/>
  <c r="P77" i="35" s="1"/>
  <c r="P76" i="35"/>
  <c r="O76" i="35"/>
  <c r="P75" i="35"/>
  <c r="O75" i="35"/>
  <c r="P74" i="35"/>
  <c r="O74" i="35"/>
  <c r="P73" i="35"/>
  <c r="O73" i="35"/>
  <c r="O72" i="35"/>
  <c r="P72" i="35" s="1"/>
  <c r="P71" i="35"/>
  <c r="O71" i="35"/>
  <c r="P70" i="35"/>
  <c r="O70" i="35"/>
  <c r="O69" i="35"/>
  <c r="P69" i="35" s="1"/>
  <c r="P68" i="35"/>
  <c r="O68" i="35"/>
  <c r="O67" i="35"/>
  <c r="P67" i="35" s="1"/>
  <c r="P66" i="35"/>
  <c r="O66" i="35"/>
  <c r="P65" i="35"/>
  <c r="O65" i="35"/>
  <c r="O64" i="35"/>
  <c r="P64" i="35" s="1"/>
  <c r="P63" i="35"/>
  <c r="O63" i="35"/>
  <c r="P62" i="35"/>
  <c r="O62" i="35"/>
  <c r="O61" i="35"/>
  <c r="P61" i="35" s="1"/>
  <c r="P60" i="35"/>
  <c r="O60" i="35"/>
  <c r="P59" i="35"/>
  <c r="O59" i="35"/>
  <c r="P58" i="35"/>
  <c r="O58" i="35"/>
  <c r="P57" i="35"/>
  <c r="O57" i="35"/>
  <c r="O56" i="35"/>
  <c r="P56" i="35" s="1"/>
  <c r="P55" i="35"/>
  <c r="O55" i="35"/>
  <c r="P54" i="35"/>
  <c r="O54" i="35"/>
  <c r="P53" i="35"/>
  <c r="O53" i="35"/>
  <c r="P52" i="35"/>
  <c r="O52" i="35"/>
  <c r="P51" i="35"/>
  <c r="O51" i="35"/>
  <c r="P50" i="35"/>
  <c r="O50" i="35"/>
  <c r="P49" i="35"/>
  <c r="O49" i="35"/>
  <c r="O48" i="35"/>
  <c r="P48" i="35" s="1"/>
  <c r="P47" i="35"/>
  <c r="O47" i="35"/>
  <c r="P46" i="35"/>
  <c r="O46" i="35"/>
  <c r="P45" i="35"/>
  <c r="O45" i="35"/>
  <c r="P44" i="35"/>
  <c r="O44" i="35"/>
  <c r="P43" i="35"/>
  <c r="O43" i="35"/>
  <c r="P42" i="35"/>
  <c r="O42" i="35"/>
  <c r="P41" i="35"/>
  <c r="O41" i="35"/>
  <c r="O40" i="35"/>
  <c r="P40" i="35" s="1"/>
  <c r="P39" i="35"/>
  <c r="O39" i="35"/>
  <c r="P38" i="35"/>
  <c r="O38" i="35"/>
  <c r="P37" i="35"/>
  <c r="O37" i="35"/>
  <c r="P36" i="35"/>
  <c r="O36" i="35"/>
  <c r="P35" i="35"/>
  <c r="O35" i="35"/>
  <c r="P34" i="35"/>
  <c r="O34" i="35"/>
  <c r="P33" i="35"/>
  <c r="O33" i="35"/>
  <c r="O32" i="35"/>
  <c r="P32" i="35" s="1"/>
  <c r="P31" i="35"/>
  <c r="O31" i="35"/>
  <c r="P30" i="35"/>
  <c r="O30" i="35"/>
  <c r="O29" i="35"/>
  <c r="P29" i="35" s="1"/>
  <c r="P28" i="35"/>
  <c r="O28" i="35"/>
  <c r="O27" i="35"/>
  <c r="P27" i="35" s="1"/>
  <c r="O26" i="35"/>
  <c r="P26" i="35" s="1"/>
  <c r="O25" i="35"/>
  <c r="P25" i="35" s="1"/>
  <c r="O24" i="35"/>
  <c r="P24" i="35" s="1"/>
  <c r="O23" i="35"/>
  <c r="P23" i="35" s="1"/>
  <c r="O22" i="35"/>
  <c r="P22" i="35" s="1"/>
  <c r="O21" i="35"/>
  <c r="P21" i="35" s="1"/>
  <c r="O20" i="35"/>
  <c r="P20" i="35" s="1"/>
  <c r="O19" i="35"/>
  <c r="P19" i="35" s="1"/>
  <c r="O18" i="35"/>
  <c r="P18" i="35" s="1"/>
  <c r="O17" i="35"/>
  <c r="P17" i="35" s="1"/>
  <c r="O16" i="35"/>
  <c r="P16" i="35" s="1"/>
  <c r="O15" i="35"/>
  <c r="P15" i="35" s="1"/>
  <c r="O14" i="35"/>
  <c r="P14" i="35" s="1"/>
  <c r="O13" i="35"/>
  <c r="P13" i="35" s="1"/>
  <c r="O12" i="35"/>
  <c r="P12" i="35" s="1"/>
  <c r="O11" i="35"/>
  <c r="P11" i="35" s="1"/>
  <c r="O10" i="35"/>
  <c r="P10" i="35" s="1"/>
  <c r="E5" i="35"/>
  <c r="K50" i="40"/>
  <c r="O41" i="40"/>
  <c r="A50" i="40" s="1"/>
  <c r="O39" i="40"/>
  <c r="O38" i="40"/>
  <c r="O37" i="40"/>
  <c r="O40" i="40" s="1"/>
  <c r="O44" i="40" s="1"/>
  <c r="O36" i="40"/>
  <c r="P52" i="40" s="1"/>
  <c r="L32" i="40"/>
  <c r="K32" i="40"/>
  <c r="J32" i="40"/>
  <c r="I32" i="40"/>
  <c r="H32" i="40"/>
  <c r="G32" i="40"/>
  <c r="F32" i="40"/>
  <c r="E32" i="40"/>
  <c r="D32" i="40"/>
  <c r="C32" i="40"/>
  <c r="L31" i="40"/>
  <c r="K31" i="40"/>
  <c r="J31" i="40"/>
  <c r="I31" i="40"/>
  <c r="H31" i="40"/>
  <c r="G31" i="40"/>
  <c r="F31" i="40"/>
  <c r="E31" i="40"/>
  <c r="D31" i="40"/>
  <c r="C31" i="40"/>
  <c r="N29" i="40"/>
  <c r="N28" i="40"/>
  <c r="N27" i="40"/>
  <c r="O31" i="40" s="1"/>
  <c r="L26" i="40"/>
  <c r="K26" i="40"/>
  <c r="J26" i="40"/>
  <c r="I26" i="40"/>
  <c r="H26" i="40"/>
  <c r="G26" i="40"/>
  <c r="F26" i="40"/>
  <c r="E26" i="40"/>
  <c r="D26" i="40"/>
  <c r="L23" i="40"/>
  <c r="K23" i="40"/>
  <c r="J23" i="40"/>
  <c r="I23" i="40"/>
  <c r="H23" i="40"/>
  <c r="G23" i="40"/>
  <c r="F23" i="40"/>
  <c r="E23" i="40"/>
  <c r="D23" i="40"/>
  <c r="C23" i="40"/>
  <c r="L22" i="40"/>
  <c r="K22" i="40"/>
  <c r="J22" i="40"/>
  <c r="I22" i="40"/>
  <c r="H22" i="40"/>
  <c r="G22" i="40"/>
  <c r="F22" i="40"/>
  <c r="E22" i="40"/>
  <c r="D22" i="40"/>
  <c r="C22" i="40"/>
  <c r="N20" i="40"/>
  <c r="N19" i="40"/>
  <c r="N18" i="40"/>
  <c r="L17" i="40"/>
  <c r="K17" i="40"/>
  <c r="J17" i="40"/>
  <c r="I17" i="40"/>
  <c r="H17" i="40"/>
  <c r="G17" i="40"/>
  <c r="F17" i="40"/>
  <c r="E17" i="40"/>
  <c r="D17" i="40"/>
  <c r="L14" i="40"/>
  <c r="K14" i="40"/>
  <c r="J14" i="40"/>
  <c r="I14" i="40"/>
  <c r="H14" i="40"/>
  <c r="G14" i="40"/>
  <c r="F14" i="40"/>
  <c r="E14" i="40"/>
  <c r="D14" i="40"/>
  <c r="C14" i="40"/>
  <c r="L13" i="40"/>
  <c r="K13" i="40"/>
  <c r="J13" i="40"/>
  <c r="I13" i="40"/>
  <c r="H13" i="40"/>
  <c r="G13" i="40"/>
  <c r="F13" i="40"/>
  <c r="E13" i="40"/>
  <c r="D13" i="40"/>
  <c r="C13" i="40"/>
  <c r="N11" i="40"/>
  <c r="N10" i="40"/>
  <c r="N9" i="40"/>
  <c r="L8" i="40"/>
  <c r="K8" i="40"/>
  <c r="J8" i="40"/>
  <c r="I8" i="40"/>
  <c r="H8" i="40"/>
  <c r="G8" i="40"/>
  <c r="F8" i="40"/>
  <c r="E8" i="40"/>
  <c r="D8" i="40"/>
  <c r="H3" i="40"/>
  <c r="D3" i="40"/>
  <c r="K50" i="76"/>
  <c r="O41" i="76"/>
  <c r="A50" i="76" s="1"/>
  <c r="O39" i="76"/>
  <c r="O38" i="76"/>
  <c r="O40" i="76" s="1"/>
  <c r="O42" i="76" s="1"/>
  <c r="L43" i="76" s="1"/>
  <c r="O37" i="76"/>
  <c r="O36" i="76"/>
  <c r="P52" i="76" s="1"/>
  <c r="L32" i="76"/>
  <c r="K32" i="76"/>
  <c r="J32" i="76"/>
  <c r="I32" i="76"/>
  <c r="H32" i="76"/>
  <c r="G32" i="76"/>
  <c r="F32" i="76"/>
  <c r="E32" i="76"/>
  <c r="D32" i="76"/>
  <c r="C32" i="76"/>
  <c r="L31" i="76"/>
  <c r="K31" i="76"/>
  <c r="J31" i="76"/>
  <c r="I31" i="76"/>
  <c r="H31" i="76"/>
  <c r="G31" i="76"/>
  <c r="F31" i="76"/>
  <c r="E31" i="76"/>
  <c r="D31" i="76"/>
  <c r="C31" i="76"/>
  <c r="X30" i="76"/>
  <c r="X29" i="76"/>
  <c r="N29" i="76"/>
  <c r="X28" i="76"/>
  <c r="N28" i="76"/>
  <c r="X27" i="76"/>
  <c r="N27" i="76"/>
  <c r="O31" i="76" s="1"/>
  <c r="L26" i="76"/>
  <c r="K26" i="76"/>
  <c r="J26" i="76"/>
  <c r="I26" i="76"/>
  <c r="H26" i="76"/>
  <c r="G26" i="76"/>
  <c r="F26" i="76"/>
  <c r="E26" i="76"/>
  <c r="D26" i="76"/>
  <c r="L23" i="76"/>
  <c r="K23" i="76"/>
  <c r="J23" i="76"/>
  <c r="I23" i="76"/>
  <c r="H23" i="76"/>
  <c r="G23" i="76"/>
  <c r="F23" i="76"/>
  <c r="E23" i="76"/>
  <c r="D23" i="76"/>
  <c r="C23" i="76"/>
  <c r="L22" i="76"/>
  <c r="K22" i="76"/>
  <c r="J22" i="76"/>
  <c r="I22" i="76"/>
  <c r="I36" i="76" s="1"/>
  <c r="H22" i="76"/>
  <c r="G22" i="76"/>
  <c r="G36" i="76" s="1"/>
  <c r="F22" i="76"/>
  <c r="F36" i="76" s="1"/>
  <c r="E22" i="76"/>
  <c r="D22" i="76"/>
  <c r="C22" i="76"/>
  <c r="N20" i="76"/>
  <c r="N19" i="76"/>
  <c r="N18" i="76"/>
  <c r="O22" i="76" s="1"/>
  <c r="L17" i="76"/>
  <c r="K17" i="76"/>
  <c r="J17" i="76"/>
  <c r="I17" i="76"/>
  <c r="H17" i="76"/>
  <c r="G17" i="76"/>
  <c r="F17" i="76"/>
  <c r="E17" i="76"/>
  <c r="D17" i="76"/>
  <c r="L14" i="76"/>
  <c r="K14" i="76"/>
  <c r="J14" i="76"/>
  <c r="I14" i="76"/>
  <c r="H14" i="76"/>
  <c r="G14" i="76"/>
  <c r="F14" i="76"/>
  <c r="E14" i="76"/>
  <c r="D14" i="76"/>
  <c r="C14" i="76"/>
  <c r="O13" i="76"/>
  <c r="L13" i="76"/>
  <c r="K13" i="76"/>
  <c r="J13" i="76"/>
  <c r="I13" i="76"/>
  <c r="H13" i="76"/>
  <c r="G13" i="76"/>
  <c r="F13" i="76"/>
  <c r="E13" i="76"/>
  <c r="E36" i="76" s="1"/>
  <c r="D13" i="76"/>
  <c r="C13" i="76"/>
  <c r="N11" i="76"/>
  <c r="N10" i="76"/>
  <c r="N9" i="76"/>
  <c r="O14" i="76" s="1"/>
  <c r="L8" i="76"/>
  <c r="K8" i="76"/>
  <c r="J8" i="76"/>
  <c r="I8" i="76"/>
  <c r="H8" i="76"/>
  <c r="G8" i="76"/>
  <c r="F8" i="76"/>
  <c r="E8" i="76"/>
  <c r="D8" i="76"/>
  <c r="H3" i="76"/>
  <c r="D3" i="76"/>
  <c r="D2" i="76"/>
  <c r="C10" i="39"/>
  <c r="A10" i="39"/>
  <c r="E4" i="39"/>
  <c r="N4" i="14"/>
  <c r="L3" i="14"/>
  <c r="E2" i="14"/>
  <c r="E19" i="72"/>
  <c r="F16" i="72"/>
  <c r="G15" i="72"/>
  <c r="F14" i="72"/>
  <c r="I7" i="88"/>
  <c r="I6" i="88"/>
  <c r="AD5" i="88"/>
  <c r="I5" i="88"/>
  <c r="I4" i="88"/>
  <c r="AD3" i="88"/>
  <c r="I3" i="88"/>
  <c r="J36" i="40" l="1"/>
  <c r="C36" i="40"/>
  <c r="G36" i="40"/>
  <c r="E36" i="40"/>
  <c r="F36" i="40"/>
  <c r="O23" i="40"/>
  <c r="O14" i="40"/>
  <c r="L44" i="40"/>
  <c r="O13" i="40"/>
  <c r="K78" i="100"/>
  <c r="C99" i="100"/>
  <c r="K75" i="100"/>
  <c r="K25" i="100" s="1"/>
  <c r="F40" i="100" s="1"/>
  <c r="B97" i="100"/>
  <c r="C97" i="100"/>
  <c r="H99" i="100"/>
  <c r="H76" i="100"/>
  <c r="J65" i="100"/>
  <c r="C65" i="100" s="1"/>
  <c r="H78" i="100"/>
  <c r="H80" i="100"/>
  <c r="H98" i="100"/>
  <c r="H101" i="100"/>
  <c r="H75" i="100"/>
  <c r="H97" i="100"/>
  <c r="H77" i="100"/>
  <c r="H100" i="100"/>
  <c r="H79" i="100"/>
  <c r="J39" i="100"/>
  <c r="H96" i="100"/>
  <c r="H36" i="40"/>
  <c r="I36" i="40"/>
  <c r="O32" i="40"/>
  <c r="D36" i="40"/>
  <c r="O22" i="40"/>
  <c r="P49" i="40" s="1"/>
  <c r="P51" i="40" s="1"/>
  <c r="U16" i="40" s="1"/>
  <c r="X28" i="40" s="1"/>
  <c r="K36" i="40"/>
  <c r="C39" i="40"/>
  <c r="C37" i="40" s="1"/>
  <c r="D37" i="40" s="1"/>
  <c r="E37" i="40" s="1"/>
  <c r="F37" i="40" s="1"/>
  <c r="G37" i="40" s="1"/>
  <c r="L36" i="40"/>
  <c r="O42" i="40"/>
  <c r="L43" i="40" s="1"/>
  <c r="M51" i="40"/>
  <c r="E50" i="40"/>
  <c r="D50" i="40"/>
  <c r="C50" i="40"/>
  <c r="B50" i="40"/>
  <c r="O43" i="40"/>
  <c r="O32" i="76"/>
  <c r="J36" i="76"/>
  <c r="K36" i="76"/>
  <c r="L36" i="76"/>
  <c r="H36" i="76"/>
  <c r="O23" i="76"/>
  <c r="C39" i="76" s="1"/>
  <c r="P49" i="76"/>
  <c r="M51" i="76"/>
  <c r="C36" i="76"/>
  <c r="C40" i="76" s="1"/>
  <c r="D36" i="76"/>
  <c r="E50" i="76"/>
  <c r="D50" i="76"/>
  <c r="C50" i="76"/>
  <c r="B50" i="76"/>
  <c r="O43" i="76"/>
  <c r="L44" i="76"/>
  <c r="O44" i="76"/>
  <c r="U14" i="40" l="1"/>
  <c r="P50" i="40"/>
  <c r="U20" i="40" s="1"/>
  <c r="X30" i="40" s="1"/>
  <c r="B101" i="100"/>
  <c r="B98" i="100"/>
  <c r="C101" i="100"/>
  <c r="C64" i="100"/>
  <c r="B99" i="100"/>
  <c r="G76" i="100"/>
  <c r="G75" i="100"/>
  <c r="G78" i="100"/>
  <c r="G80" i="100"/>
  <c r="C43" i="100"/>
  <c r="G79" i="100"/>
  <c r="G77" i="100"/>
  <c r="C77" i="100"/>
  <c r="B80" i="100"/>
  <c r="E80" i="100" s="1"/>
  <c r="B78" i="100"/>
  <c r="C75" i="100"/>
  <c r="C39" i="100"/>
  <c r="C78" i="100"/>
  <c r="B75" i="100"/>
  <c r="E75" i="100" s="1"/>
  <c r="B77" i="100"/>
  <c r="C76" i="100"/>
  <c r="G96" i="100"/>
  <c r="G99" i="100"/>
  <c r="G98" i="100"/>
  <c r="G101" i="100"/>
  <c r="G97" i="100"/>
  <c r="G100" i="100"/>
  <c r="C69" i="100"/>
  <c r="B79" i="100"/>
  <c r="C96" i="100"/>
  <c r="B96" i="100"/>
  <c r="C38" i="100"/>
  <c r="C98" i="100"/>
  <c r="C80" i="100"/>
  <c r="C79" i="100"/>
  <c r="B100" i="100"/>
  <c r="B76" i="100"/>
  <c r="E76" i="100" s="1"/>
  <c r="C100" i="100"/>
  <c r="C38" i="40"/>
  <c r="D38" i="40" s="1"/>
  <c r="E38" i="40" s="1"/>
  <c r="F38" i="40" s="1"/>
  <c r="G38" i="40" s="1"/>
  <c r="H38" i="40" s="1"/>
  <c r="I38" i="40" s="1"/>
  <c r="J38" i="40" s="1"/>
  <c r="D39" i="40"/>
  <c r="E39" i="40" s="1"/>
  <c r="F39" i="40" s="1"/>
  <c r="G39" i="40" s="1"/>
  <c r="K39" i="40" s="1"/>
  <c r="L39" i="40" s="1"/>
  <c r="C40" i="40"/>
  <c r="C42" i="40" s="1"/>
  <c r="D42" i="40" s="1"/>
  <c r="E42" i="40" s="1"/>
  <c r="F42" i="40" s="1"/>
  <c r="G42" i="40" s="1"/>
  <c r="H42" i="40" s="1"/>
  <c r="I42" i="40" s="1"/>
  <c r="J42" i="40" s="1"/>
  <c r="K42" i="40" s="1"/>
  <c r="L42" i="40" s="1"/>
  <c r="D40" i="40"/>
  <c r="E40" i="40" s="1"/>
  <c r="F40" i="40" s="1"/>
  <c r="G40" i="40" s="1"/>
  <c r="H40" i="40" s="1"/>
  <c r="I40" i="40" s="1"/>
  <c r="J40" i="40" s="1"/>
  <c r="K40" i="40" s="1"/>
  <c r="L40" i="40" s="1"/>
  <c r="H37" i="40"/>
  <c r="I37" i="40" s="1"/>
  <c r="J37" i="40" s="1"/>
  <c r="K37" i="40"/>
  <c r="L37" i="40" s="1"/>
  <c r="P50" i="76"/>
  <c r="C38" i="76"/>
  <c r="D38" i="76" s="1"/>
  <c r="E38" i="76" s="1"/>
  <c r="F38" i="76" s="1"/>
  <c r="G38" i="76" s="1"/>
  <c r="H38" i="76" s="1"/>
  <c r="I38" i="76" s="1"/>
  <c r="J38" i="76" s="1"/>
  <c r="D39" i="76"/>
  <c r="E39" i="76" s="1"/>
  <c r="F39" i="76" s="1"/>
  <c r="G39" i="76" s="1"/>
  <c r="H39" i="76" s="1"/>
  <c r="I39" i="76" s="1"/>
  <c r="J39" i="76" s="1"/>
  <c r="P51" i="76"/>
  <c r="U16" i="76" s="1"/>
  <c r="C37" i="76"/>
  <c r="D37" i="76" s="1"/>
  <c r="E37" i="76" s="1"/>
  <c r="F37" i="76" s="1"/>
  <c r="G37" i="76" s="1"/>
  <c r="H37" i="76" s="1"/>
  <c r="I37" i="76" s="1"/>
  <c r="J37" i="76" s="1"/>
  <c r="U14" i="76"/>
  <c r="U18" i="76" s="1"/>
  <c r="U20" i="76"/>
  <c r="D40" i="76"/>
  <c r="E40" i="76" s="1"/>
  <c r="F40" i="76" s="1"/>
  <c r="G40" i="76" s="1"/>
  <c r="H40" i="76" s="1"/>
  <c r="I40" i="76" s="1"/>
  <c r="J40" i="76" s="1"/>
  <c r="K40" i="76" s="1"/>
  <c r="L40" i="76" s="1"/>
  <c r="C41" i="76"/>
  <c r="D41" i="76" s="1"/>
  <c r="E41" i="76" s="1"/>
  <c r="F41" i="76" s="1"/>
  <c r="G41" i="76" s="1"/>
  <c r="H41" i="76" s="1"/>
  <c r="I41" i="76" s="1"/>
  <c r="J41" i="76" s="1"/>
  <c r="K41" i="76" s="1"/>
  <c r="L41" i="76" s="1"/>
  <c r="C42" i="76"/>
  <c r="D42" i="76" s="1"/>
  <c r="E42" i="76" s="1"/>
  <c r="F42" i="76" s="1"/>
  <c r="G42" i="76" s="1"/>
  <c r="H42" i="76" s="1"/>
  <c r="I42" i="76" s="1"/>
  <c r="J42" i="76" s="1"/>
  <c r="K42" i="76" s="1"/>
  <c r="L42" i="76" s="1"/>
  <c r="U18" i="40" l="1"/>
  <c r="X29" i="40" s="1"/>
  <c r="X27" i="40"/>
  <c r="W14" i="40"/>
  <c r="W16" i="40" s="1"/>
  <c r="C41" i="40"/>
  <c r="D41" i="40" s="1"/>
  <c r="E41" i="40" s="1"/>
  <c r="F41" i="40" s="1"/>
  <c r="G41" i="40" s="1"/>
  <c r="H41" i="40" s="1"/>
  <c r="I41" i="40" s="1"/>
  <c r="J41" i="40" s="1"/>
  <c r="K41" i="40" s="1"/>
  <c r="L41" i="40" s="1"/>
  <c r="E79" i="100"/>
  <c r="J75" i="100"/>
  <c r="K22" i="100" s="1"/>
  <c r="F39" i="100" s="1"/>
  <c r="J78" i="100"/>
  <c r="E78" i="100"/>
  <c r="E77" i="100"/>
  <c r="H39" i="40"/>
  <c r="I39" i="40" s="1"/>
  <c r="J39" i="40" s="1"/>
  <c r="K38" i="40"/>
  <c r="L38" i="40" s="1"/>
  <c r="K39" i="76"/>
  <c r="L39" i="76" s="1"/>
  <c r="K38" i="76"/>
  <c r="L38" i="76" s="1"/>
  <c r="K37" i="76"/>
  <c r="L37" i="76" s="1"/>
  <c r="W14" i="76"/>
  <c r="W16" i="76" s="1"/>
  <c r="U22" i="76"/>
  <c r="V29" i="76" s="1"/>
  <c r="U22" i="40" l="1"/>
  <c r="V27" i="40" s="1"/>
  <c r="E92" i="100"/>
  <c r="F42" i="100" s="1"/>
  <c r="V28" i="40"/>
  <c r="W18" i="76"/>
  <c r="W21" i="76"/>
  <c r="V27" i="76"/>
  <c r="V28" i="76"/>
  <c r="V30" i="76"/>
  <c r="V29" i="40" l="1"/>
  <c r="W21" i="40" s="1"/>
  <c r="V30" i="40"/>
  <c r="W18" i="40"/>
  <c r="S11" i="95" l="1" a="1"/>
  <c r="S11" i="9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<sst xmlns="http://schemas.openxmlformats.org/spreadsheetml/2006/main" count="1502" uniqueCount="780">
  <si>
    <t>REASON FOR SUBMISSION (check at least one)</t>
  </si>
  <si>
    <t>Initial Submission</t>
  </si>
  <si>
    <t>Engineering Change(s)</t>
  </si>
  <si>
    <t>Correction of Discrepancy</t>
  </si>
  <si>
    <t>Tooling Inactive &gt; than 1 year</t>
  </si>
  <si>
    <t>Change to Optional Construction or Material</t>
  </si>
  <si>
    <t>Sub-Supplier or Material Source Change</t>
  </si>
  <si>
    <t>Change in Part Processing</t>
  </si>
  <si>
    <t>Parts Produced at Additional Location</t>
  </si>
  <si>
    <t>Other- please specify below</t>
  </si>
  <si>
    <t>Submission Level (check one)</t>
  </si>
  <si>
    <t>Level 1 - Warrant only (and for designated appearance items, an Appearance Approval Report) submitted to customer.</t>
  </si>
  <si>
    <t>Level 2 - Warrant with product samples and limited supporting data submitted to customer.</t>
  </si>
  <si>
    <t>Level 3 - Warrant with product samples and complete supporting data submitted to customer.</t>
  </si>
  <si>
    <t>Level 4 - Warrant and other requirements as defined by customer.</t>
  </si>
  <si>
    <t>Level 5 - Warrant with product samples and complete supporting data reviewed at supplier's manufacturing location.</t>
  </si>
  <si>
    <t>Submission Results</t>
  </si>
  <si>
    <t xml:space="preserve">The Results For: </t>
  </si>
  <si>
    <t>dimensional measurements</t>
  </si>
  <si>
    <t>material and functional tests</t>
  </si>
  <si>
    <t>appearance criteria</t>
  </si>
  <si>
    <t>statistical process package</t>
  </si>
  <si>
    <t>These results meet all design requirements:</t>
  </si>
  <si>
    <t>Yes</t>
  </si>
  <si>
    <t>No</t>
  </si>
  <si>
    <t>(if No- Explanation Required)</t>
  </si>
  <si>
    <t>Declaration</t>
  </si>
  <si>
    <t xml:space="preserve">I affirm that the samples represented by this warrant are representative of our parts which were made by a  process that meets all AM General specific requirements, </t>
  </si>
  <si>
    <t>Explanation / Comments</t>
  </si>
  <si>
    <t>Part Name</t>
  </si>
  <si>
    <t>Drawing Number</t>
  </si>
  <si>
    <t>Scheduling Agreement</t>
  </si>
  <si>
    <t>Checking Aid / Test Equip. No.</t>
  </si>
  <si>
    <t>Purchase Order No.</t>
  </si>
  <si>
    <t>Additional Engineering Changes</t>
  </si>
  <si>
    <t>Eng. Dwg. Change Level</t>
  </si>
  <si>
    <t>Tool Order No.</t>
  </si>
  <si>
    <t>Change Level / Dated</t>
  </si>
  <si>
    <t>Dated</t>
  </si>
  <si>
    <t>Weight (kg)</t>
  </si>
  <si>
    <t>Supplier Code</t>
  </si>
  <si>
    <t>Street Address</t>
  </si>
  <si>
    <t>City</t>
  </si>
  <si>
    <t>Zip</t>
  </si>
  <si>
    <t>State</t>
  </si>
  <si>
    <t>Customer Name / Division</t>
  </si>
  <si>
    <t>Application</t>
  </si>
  <si>
    <t>Does this part contain any restricted or reportable substances?</t>
  </si>
  <si>
    <t>Are plastic parts identified with appropriate ISO marking codes?</t>
  </si>
  <si>
    <t xml:space="preserve">List Molds / Cavities / Production Processes: </t>
  </si>
  <si>
    <t>Organization Authorized Signature</t>
  </si>
  <si>
    <t>Print Name</t>
  </si>
  <si>
    <t>Title</t>
  </si>
  <si>
    <t>Date</t>
  </si>
  <si>
    <t>Phone No.</t>
  </si>
  <si>
    <t>Email</t>
  </si>
  <si>
    <t>Fax</t>
  </si>
  <si>
    <t>For Customer Use Only</t>
  </si>
  <si>
    <t>PPAP Warrant Disposition:</t>
  </si>
  <si>
    <t>Approved</t>
  </si>
  <si>
    <t>Interim Approval</t>
  </si>
  <si>
    <t>Rejected</t>
  </si>
  <si>
    <t>Comment:</t>
  </si>
  <si>
    <t>Tooling: Transfer, Replacement, Refurbishment, Additional</t>
  </si>
  <si>
    <t xml:space="preserve">Certificate of Conformance: </t>
  </si>
  <si>
    <t>LOT #</t>
  </si>
  <si>
    <t>QTY</t>
  </si>
  <si>
    <t>N/A</t>
  </si>
  <si>
    <t>I further affirm these samples are made from specified materials on regular production tooling with no operations other than the regular production process produced</t>
  </si>
  <si>
    <t>at a rate of</t>
  </si>
  <si>
    <t>pcs/hr.    I have clearly written any exceptions from this declaration below.</t>
  </si>
  <si>
    <t>Manufacturer Information</t>
  </si>
  <si>
    <t>Supplier Name</t>
  </si>
  <si>
    <t>Authorized Person</t>
  </si>
  <si>
    <t>Name</t>
  </si>
  <si>
    <t xml:space="preserve">Phone Number </t>
  </si>
  <si>
    <t>Fax Number</t>
  </si>
  <si>
    <t>Material Information</t>
  </si>
  <si>
    <t>Revision</t>
  </si>
  <si>
    <t>Drawing Change Level</t>
  </si>
  <si>
    <t xml:space="preserve">Checking Aid / Test Equip. No. </t>
  </si>
  <si>
    <t>Customer Information</t>
  </si>
  <si>
    <t>Supplier Quality Engineer</t>
  </si>
  <si>
    <t>Supplier Manufacturing Information</t>
  </si>
  <si>
    <t>Part Number</t>
  </si>
  <si>
    <t>-</t>
  </si>
  <si>
    <t>+</t>
  </si>
  <si>
    <t>MIN</t>
  </si>
  <si>
    <t>MAX</t>
  </si>
  <si>
    <t>PART NUMBER:</t>
  </si>
  <si>
    <t>PART NAME:</t>
  </si>
  <si>
    <t>NAME OF INSPECTION FACILITY:</t>
  </si>
  <si>
    <t>DATE:</t>
  </si>
  <si>
    <t>Supplier required to provide marked up drawing to identify items inspected.</t>
  </si>
  <si>
    <t>ITEM</t>
  </si>
  <si>
    <t>DIMENSION / SPECIFICATION</t>
  </si>
  <si>
    <t>TOLERANCE</t>
  </si>
  <si>
    <t>SPECIFICATION / LIMITS</t>
  </si>
  <si>
    <t>GAGE
TYPE*</t>
  </si>
  <si>
    <t>QTY. TESTED</t>
  </si>
  <si>
    <t>MEASUREMENT RESULTS (DATA)</t>
  </si>
  <si>
    <t>OK</t>
  </si>
  <si>
    <t>NOT OK</t>
  </si>
  <si>
    <t>Piece 1</t>
  </si>
  <si>
    <t>Piece 2</t>
  </si>
  <si>
    <t>Piece 3</t>
  </si>
  <si>
    <t>*Traceable to NIST</t>
  </si>
  <si>
    <t>Blanket statements of conformance are unacceptable for any test results.</t>
  </si>
  <si>
    <t>PRINT NAME</t>
  </si>
  <si>
    <t>SIGNATURE</t>
  </si>
  <si>
    <t>TITLE</t>
  </si>
  <si>
    <t>DATE</t>
  </si>
  <si>
    <t>drawings, specifications and meet all PPAP 4th Edition Requirements.  I also certify that documented evidence of such compliance is on file and available for review.</t>
  </si>
  <si>
    <t>Location:</t>
  </si>
  <si>
    <t xml:space="preserve">Team: </t>
  </si>
  <si>
    <t>Action Results</t>
  </si>
  <si>
    <t>Item/Process Step</t>
  </si>
  <si>
    <t>Potential Failure Mode</t>
  </si>
  <si>
    <t>Potential Effect(s) Of Failure</t>
  </si>
  <si>
    <t>Severity</t>
  </si>
  <si>
    <t>Potential Cause(s) Of Failure</t>
  </si>
  <si>
    <t>Occurrence</t>
  </si>
  <si>
    <t>Detection</t>
  </si>
  <si>
    <t>RPN</t>
  </si>
  <si>
    <t>Recommended Action</t>
  </si>
  <si>
    <t>Responsibility &amp; Target Completion Date</t>
  </si>
  <si>
    <t>Action Taken</t>
  </si>
  <si>
    <t>Design Responsibility:</t>
  </si>
  <si>
    <t>Key Date:</t>
  </si>
  <si>
    <t>DFMEA Number:</t>
  </si>
  <si>
    <t>Prepared by:</t>
  </si>
  <si>
    <t>Date (Orig.)</t>
  </si>
  <si>
    <t>Date (Rev.)</t>
  </si>
  <si>
    <t>Effect</t>
  </si>
  <si>
    <t>Criteria
Severity of Effect on Product
(Customer Effect)</t>
  </si>
  <si>
    <t>Rank</t>
  </si>
  <si>
    <t>Likelihood of Failure</t>
  </si>
  <si>
    <t>Criteria: Occurrence of Cause - DFMEA
(Design life/reliability of item/vehicle)</t>
  </si>
  <si>
    <t>Criteria: Occurrence of Cause - DFMEA
(Incidents per item/vehicle)</t>
  </si>
  <si>
    <t>Opportunity for Detection</t>
  </si>
  <si>
    <t>Criteria:
Likelihood of Detection by Design Control</t>
  </si>
  <si>
    <t>Likelihood of Detection</t>
  </si>
  <si>
    <t>Failure to Meet Safety and/or Regulatory Requirements</t>
  </si>
  <si>
    <t>Potential failure mode affects safe vehicle operation and/or involves noncompliance with government regulation without warning.</t>
  </si>
  <si>
    <t>Very High</t>
  </si>
  <si>
    <t>New technology/new design with no history.</t>
  </si>
  <si>
    <t>≥ 100 per thousand
≥ 1 in 10</t>
  </si>
  <si>
    <t>No detection opportunity</t>
  </si>
  <si>
    <t>No current design control; Cannot detect or is not analyzed.</t>
  </si>
  <si>
    <t>Almost Impossible</t>
  </si>
  <si>
    <t>Potential failure mode affects safe vehicle operation and/or involves noncompliance with government regulation with warning.</t>
  </si>
  <si>
    <t>High</t>
  </si>
  <si>
    <t>Failure is inevitable with new design, new application, or change in duty cycle/operating conditions</t>
  </si>
  <si>
    <t>50 per thousand
1 in 20</t>
  </si>
  <si>
    <t>Not likely to detect at any stage</t>
  </si>
  <si>
    <r>
      <t xml:space="preserve">Design analysis/detection controls have a weak detection capability; Virtual Analysis (e.g. CAE, FEA, etc.) is </t>
    </r>
    <r>
      <rPr>
        <b/>
        <u/>
        <sz val="12"/>
        <rFont val="Arial"/>
        <family val="2"/>
      </rPr>
      <t>not correlated</t>
    </r>
    <r>
      <rPr>
        <sz val="12"/>
        <rFont val="Arial"/>
        <family val="2"/>
      </rPr>
      <t xml:space="preserve"> to expected actual operating conditions.</t>
    </r>
  </si>
  <si>
    <t>Very Remote</t>
  </si>
  <si>
    <t>Loss or Degradation of Primary Function</t>
  </si>
  <si>
    <t>Loss of primary function (vehicle inoperable, does not affect safe vehicle operation)</t>
  </si>
  <si>
    <t>Failure is likely with new design, new application, or change in duty cycle/operating conditions</t>
  </si>
  <si>
    <t>20 per thousand
1 in 50</t>
  </si>
  <si>
    <t>Post Design Freeze and prior to launch</t>
  </si>
  <si>
    <r>
      <t xml:space="preserve">Product verification/validation after design freeze and prior to launch with </t>
    </r>
    <r>
      <rPr>
        <b/>
        <u/>
        <sz val="12"/>
        <rFont val="Arial"/>
        <family val="2"/>
      </rPr>
      <t>pass/fail</t>
    </r>
    <r>
      <rPr>
        <sz val="12"/>
        <rFont val="Arial"/>
        <family val="2"/>
      </rPr>
      <t xml:space="preserve"> testing (Subsystem or system testing with acceptance criteria such as ride handling, shipping evaluation, etc.)</t>
    </r>
  </si>
  <si>
    <t>Remote</t>
  </si>
  <si>
    <t>Degradation of primary function (vehicle operable, but at reduced level of performance)</t>
  </si>
  <si>
    <t>Failure is uncertain with new design, new application, or change in duty cycle/operating conditions</t>
  </si>
  <si>
    <t>10 per thousand
1 in 100</t>
  </si>
  <si>
    <r>
      <t xml:space="preserve">Product verification/validation after design freeze and prior to launch with </t>
    </r>
    <r>
      <rPr>
        <b/>
        <u/>
        <sz val="12"/>
        <rFont val="Arial"/>
        <family val="2"/>
      </rPr>
      <t>test to failure</t>
    </r>
    <r>
      <rPr>
        <sz val="12"/>
        <rFont val="Arial"/>
        <family val="2"/>
      </rPr>
      <t xml:space="preserve"> testing (Subsystem or system testing until failure occurs, testing of system interactions, etc.)</t>
    </r>
  </si>
  <si>
    <t>Very Low</t>
  </si>
  <si>
    <t>Loss or Degradation of Secondary Function</t>
  </si>
  <si>
    <t>Loss of secondary function (vehicle operable, but comfort/convenience functions inoperable)</t>
  </si>
  <si>
    <t>Moderate</t>
  </si>
  <si>
    <t>Frequent failures associated with similar designs or in design simulation and testing.</t>
  </si>
  <si>
    <t>2 per thousand
1 in 500</t>
  </si>
  <si>
    <r>
      <t xml:space="preserve">Product verification/validation after design freeze and prior to launch with </t>
    </r>
    <r>
      <rPr>
        <b/>
        <u/>
        <sz val="12"/>
        <rFont val="Arial"/>
        <family val="2"/>
      </rPr>
      <t>degradation</t>
    </r>
    <r>
      <rPr>
        <sz val="12"/>
        <rFont val="Arial"/>
        <family val="2"/>
      </rPr>
      <t xml:space="preserve"> testing (Subsystem or system testing after durability test, e.g. function check).</t>
    </r>
  </si>
  <si>
    <t>Low</t>
  </si>
  <si>
    <t>Degradation of secondary function (vehicle operable, but comfort/convenience functions at reduced level of performance)</t>
  </si>
  <si>
    <t>Occasional failures associated with similar designs or in design simulation and testing.</t>
  </si>
  <si>
    <t>.5 per thousand
1 in 2,000</t>
  </si>
  <si>
    <t>Prior to Design Freeze</t>
  </si>
  <si>
    <r>
      <t xml:space="preserve">Product validation (reliability testing, development or validation tests) prior to design freeze using </t>
    </r>
    <r>
      <rPr>
        <b/>
        <u/>
        <sz val="12"/>
        <rFont val="Arial"/>
        <family val="2"/>
      </rPr>
      <t>pass/fail</t>
    </r>
    <r>
      <rPr>
        <sz val="12"/>
        <rFont val="Arial"/>
        <family val="2"/>
      </rPr>
      <t xml:space="preserve"> testing (e.g. acceptance criteria for performance, function checks, etc.)</t>
    </r>
  </si>
  <si>
    <t>Annoyance</t>
  </si>
  <si>
    <t xml:space="preserve">Appearance or Audible Noise, vehicle operable, item does not conform and noticed by most customers (&gt; 75%). </t>
  </si>
  <si>
    <t>Isolated failures associated with similar designs or in design simulation and testing.</t>
  </si>
  <si>
    <t>.1 per thousand
1 in 2,000</t>
  </si>
  <si>
    <r>
      <t xml:space="preserve">Product validation (reliability testing, development or validation tests) prior to design freeze using </t>
    </r>
    <r>
      <rPr>
        <b/>
        <u/>
        <sz val="12"/>
        <rFont val="Arial"/>
        <family val="2"/>
      </rPr>
      <t>test to failure</t>
    </r>
    <r>
      <rPr>
        <sz val="12"/>
        <rFont val="Arial"/>
        <family val="2"/>
      </rPr>
      <t xml:space="preserve"> (e.g. until leaks, yields, cracks, etc.)</t>
    </r>
  </si>
  <si>
    <t>Moderately High</t>
  </si>
  <si>
    <t xml:space="preserve">Appearance or Audible Noise, vehicle operable, item does not conform and noticed by many customers (50%). </t>
  </si>
  <si>
    <t>Only isolated failures associated with almost identical design or in design simulation and testing.</t>
  </si>
  <si>
    <t>.01 per thousand
1 in 100,000</t>
  </si>
  <si>
    <r>
      <t xml:space="preserve">Product validation (reliability testing, development or validation tests) prior to design freeze using </t>
    </r>
    <r>
      <rPr>
        <b/>
        <u/>
        <sz val="12"/>
        <rFont val="Arial"/>
        <family val="2"/>
      </rPr>
      <t>degradation</t>
    </r>
    <r>
      <rPr>
        <sz val="12"/>
        <rFont val="Arial"/>
        <family val="2"/>
      </rPr>
      <t xml:space="preserve"> testing (e.g. data trends, before/after values, etc.)</t>
    </r>
  </si>
  <si>
    <t xml:space="preserve">Appearance or Audible Noise, vehicle operable, item does not conform and noticed by discriminating customers (&lt; 25%). </t>
  </si>
  <si>
    <t>No observed failures associated with almost identical design or in design simulation and testing.</t>
  </si>
  <si>
    <t>≤ .001 per thousand 
1 in 1,000,000</t>
  </si>
  <si>
    <t>Virtual Analysis - Correlated</t>
  </si>
  <si>
    <r>
      <t xml:space="preserve">Design analysis/detection controls have a strong detection capability. Virtual Analysis (e.g. CAE, FEA, etc.) </t>
    </r>
    <r>
      <rPr>
        <b/>
        <u/>
        <sz val="12"/>
        <rFont val="Arial"/>
        <family val="2"/>
      </rPr>
      <t>is highly correlated</t>
    </r>
    <r>
      <rPr>
        <sz val="12"/>
        <rFont val="Arial"/>
        <family val="2"/>
      </rPr>
      <t xml:space="preserve"> with actual or expected operating conditions prior to design freeze.</t>
    </r>
  </si>
  <si>
    <t>No effect</t>
  </si>
  <si>
    <t>No discernible effects.</t>
  </si>
  <si>
    <t>Failure is eliminated through preventive control</t>
  </si>
  <si>
    <t>Failure is eliminated through preventive control.</t>
  </si>
  <si>
    <t>Detection not applicable; Failure Prevention</t>
  </si>
  <si>
    <t>Failure cause or failure mode can not occur because it is fully prevented through design solutions (e.g., proven design standard, best practice or common material, etc.)</t>
  </si>
  <si>
    <t>Almost Certain</t>
  </si>
  <si>
    <t>Criteria Severity of Effect on Product (Customer Effect)</t>
  </si>
  <si>
    <t>Issue Date</t>
  </si>
  <si>
    <t>Legend:</t>
  </si>
  <si>
    <t xml:space="preserve">     Operation</t>
  </si>
  <si>
    <t xml:space="preserve">   Transportation</t>
  </si>
  <si>
    <t xml:space="preserve">     Inspection</t>
  </si>
  <si>
    <t>Delay</t>
  </si>
  <si>
    <t>Storage</t>
  </si>
  <si>
    <t>Step</t>
  </si>
  <si>
    <t>Operation or Event</t>
  </si>
  <si>
    <t>Description of</t>
  </si>
  <si>
    <t>Evaluation</t>
  </si>
  <si>
    <t>and Analysis Methods</t>
  </si>
  <si>
    <t>(Format for example only; Supplier created templates may be used)</t>
  </si>
  <si>
    <t>Criteria: Occurrence of Cause - PFMEA
(Incidents per items/vehicles)</t>
  </si>
  <si>
    <t>Criteria:
Likelihood of Detection by Process Control</t>
  </si>
  <si>
    <t>Failure to meet safety and/or regulatory requirement</t>
  </si>
  <si>
    <t>May endanger operator (machine or assembly) without warning</t>
  </si>
  <si>
    <t>No current process control; Cannot detect or is not analyzed.</t>
  </si>
  <si>
    <t>May endanger operator (machine or assembly) with warning</t>
  </si>
  <si>
    <t>50 per thousand 
1 in 20</t>
  </si>
  <si>
    <t>Failure Mode and/or Error (Cause) is not easily detected (e.g. random audits)</t>
  </si>
  <si>
    <t>Major Disruption</t>
  </si>
  <si>
    <t>100% of product may have to be scrapped. Line shutdown or stop ship.</t>
  </si>
  <si>
    <t>Problem Detection Post Processing</t>
  </si>
  <si>
    <t>Failure Mode detection post-processing by operator through visual/tactile/audible means.</t>
  </si>
  <si>
    <t>Significant disruption</t>
  </si>
  <si>
    <t>A portion of the production run may have to be scrapped. Deviation from primary process including decreased line speed or added manpower.</t>
  </si>
  <si>
    <t>10 per thousand 
1 in 100</t>
  </si>
  <si>
    <t>Problem Detection at Source</t>
  </si>
  <si>
    <t>Failure Mode detection in-station by operator through visual/tactile/audible means or post-processing through use of attribute gauging (go/no go, manual torque check/clicker wrench, etc.)</t>
  </si>
  <si>
    <t>Moderate disruption</t>
  </si>
  <si>
    <t>100% of product may have to be reworked off line and accepted.</t>
  </si>
  <si>
    <t>Failure Mode detection post-processing by operator through use of variable gauging or in-station by operator through use of attribute gauging (go/no go, manual torque check/clicker wrench, etc.)</t>
  </si>
  <si>
    <t>A portion of the production run may have to be reworked off line and accepted.</t>
  </si>
  <si>
    <t>Failure Mode or Error (Cause) detection in-station by operator through use of variable gauging or by automated controls in-station that will detect discrepant part and notify operator (light, buzzer, etc.). Gauging performed on setup and first-piece check (for set-up causes only).</t>
  </si>
  <si>
    <t>100% of production run may have to be reworked in station before it is processed.</t>
  </si>
  <si>
    <t>.1 per thousand
1 in 10,000</t>
  </si>
  <si>
    <t>Failure Mode detection post-processing by automated controls that will detect discrepant part and lock part to prevent further processing.</t>
  </si>
  <si>
    <t>A portion of the production run may have to be reworked in-station before it is processed.</t>
  </si>
  <si>
    <t>Failure Mode detection in-station by automated controls that will detect discrepant part and prevent automatically lock part in station to prevent further processing.</t>
  </si>
  <si>
    <t>Minor disruption</t>
  </si>
  <si>
    <t>Slight inconvenience to process, operation, or operator.</t>
  </si>
  <si>
    <t>≤ .001 per thousand
1 in 1,000,000</t>
  </si>
  <si>
    <t>Error Detection and/or Problem Prevention</t>
  </si>
  <si>
    <t xml:space="preserve">Error (Cause) detection in-station by automated controls that will detect error and prevent discrepant part from being made. </t>
  </si>
  <si>
    <t>No discernible effect.</t>
  </si>
  <si>
    <t xml:space="preserve">Error (Cause) prevention as a result of fixture design, machine design or part design. Discrepant parts cannot be made because item has been error-proofed by process/product design. </t>
  </si>
  <si>
    <t>Criteria: 
Severity of Effect on Process
(Manufacturing / Assembly Effect)</t>
  </si>
  <si>
    <t>Control Plan Number</t>
  </si>
  <si>
    <t>Key Contact/Phone</t>
  </si>
  <si>
    <t>Core Team</t>
  </si>
  <si>
    <t>Customer Engineering Approval/Date (If Req'd.)</t>
  </si>
  <si>
    <t>Supplier/Plant Approval/Date</t>
  </si>
  <si>
    <t>Customer Quality Approval/Date (If Req'd.)</t>
  </si>
  <si>
    <t>Other Approval/Date (If Req'd.)</t>
  </si>
  <si>
    <t>PART/ 
PROCESS
NUMBER</t>
  </si>
  <si>
    <t>PROCESS NAME/
OPERATION
DESCRIPTION</t>
  </si>
  <si>
    <t>MACHINE,
DEVICE
JIG, TOOLS
FOR MFG.</t>
  </si>
  <si>
    <t>CHARACTERISTICS</t>
  </si>
  <si>
    <t>SPECIAL
CHAR.
CLASS</t>
  </si>
  <si>
    <t>METHODS</t>
  </si>
  <si>
    <t>REACTION
PLAN</t>
  </si>
  <si>
    <t>NO.</t>
  </si>
  <si>
    <t>PRODUCT</t>
  </si>
  <si>
    <t>PROCESS</t>
  </si>
  <si>
    <t>SAMPLE</t>
  </si>
  <si>
    <t>CONTROL
METHOD</t>
  </si>
  <si>
    <t>SIZE</t>
  </si>
  <si>
    <t>FREQ.</t>
  </si>
  <si>
    <t>PRODUCT / PROCESS SPECIFICATION / TOLERANCE</t>
  </si>
  <si>
    <t>EVALUATION / MEASUREMENT TECHNIQUE</t>
  </si>
  <si>
    <t>GAGE NAME:</t>
  </si>
  <si>
    <t>NOMINAL:</t>
  </si>
  <si>
    <t>PART NO.:</t>
  </si>
  <si>
    <t>GAGE NO.:</t>
  </si>
  <si>
    <t>TOL(+):</t>
  </si>
  <si>
    <t>PERFORMED BY:</t>
  </si>
  <si>
    <t>CHARACTERISTIC:</t>
  </si>
  <si>
    <t>GAGE TYPE:</t>
  </si>
  <si>
    <t>TOL(-):</t>
  </si>
  <si>
    <t>APPRAISER A</t>
  </si>
  <si>
    <t>NAME:</t>
  </si>
  <si>
    <t>AVERAGE</t>
  </si>
  <si>
    <t>MEASUREMENT UNIT ANALYSIS</t>
  </si>
  <si>
    <t>RANGE</t>
  </si>
  <si>
    <t>APPRAISER B</t>
  </si>
  <si>
    <t>PART VARIATION (PV):</t>
  </si>
  <si>
    <t>TOTAL VARIATION (TV):</t>
  </si>
  <si>
    <t xml:space="preserve">    % PROCESS</t>
  </si>
  <si>
    <t>% TOLERANCE</t>
  </si>
  <si>
    <t>APPRAISER C</t>
  </si>
  <si>
    <t>VARIATION  (TV)</t>
  </si>
  <si>
    <t>VARIATION  (TOL)</t>
  </si>
  <si>
    <t>% EQUIPMENT VARIATION:</t>
  </si>
  <si>
    <t>% APPRAISER VARIATION:</t>
  </si>
  <si>
    <t>% PART VARIATION:</t>
  </si>
  <si>
    <t>REPEATABILITY RANGE CONTROL CHART</t>
  </si>
  <si>
    <t>XBARp</t>
  </si>
  <si>
    <t># PARTS</t>
  </si>
  <si>
    <t>M (FOR EV(K1) = # OF TRIALS)(FOR AV(K2) = # APPR AND G=1)(FOR PV(K3) = # OF PARTS AND G=1)</t>
  </si>
  <si>
    <t>UCL-R</t>
  </si>
  <si>
    <t>OP1?</t>
  </si>
  <si>
    <t>d2</t>
  </si>
  <si>
    <t>7</t>
  </si>
  <si>
    <t>8</t>
  </si>
  <si>
    <t>9</t>
  </si>
  <si>
    <t>LCL-R</t>
  </si>
  <si>
    <t>OP2?</t>
  </si>
  <si>
    <t>RBARBAR</t>
  </si>
  <si>
    <t>OP3?</t>
  </si>
  <si>
    <t>XBARBAR</t>
  </si>
  <si>
    <t># OPER</t>
  </si>
  <si>
    <t>UCL-XBAR</t>
  </si>
  <si>
    <t># TRIALS (M)</t>
  </si>
  <si>
    <t>LCL-XBAR</t>
  </si>
  <si>
    <t>(G)</t>
  </si>
  <si>
    <t>G</t>
  </si>
  <si>
    <t>d2A(EV)=</t>
  </si>
  <si>
    <t>d2(EV)=</t>
  </si>
  <si>
    <t>d2(PV)=</t>
  </si>
  <si>
    <t>d2(AV)=</t>
  </si>
  <si>
    <t>PART APPRAISER AVERAGE CHART</t>
  </si>
  <si>
    <t>COUNT</t>
  </si>
  <si>
    <t>D4</t>
  </si>
  <si>
    <t>D3</t>
  </si>
  <si>
    <t>A2</t>
  </si>
  <si>
    <t>3/d2</t>
  </si>
  <si>
    <t>XDiff (Ro):</t>
  </si>
  <si>
    <t>Rp:</t>
  </si>
  <si>
    <t>AV1:</t>
  </si>
  <si>
    <t>AV2:</t>
  </si>
  <si>
    <t>&gt;15</t>
  </si>
  <si>
    <t>All calculations are based upon predicting 5.15 sigma (99% of the area under the normal distribution curve).</t>
  </si>
  <si>
    <t>AV - If a negative value is calculated under the square root sign, the appraiser variation (AV) defaults to zero (0).</t>
  </si>
  <si>
    <t>Gage Name</t>
  </si>
  <si>
    <t>Date Performed</t>
  </si>
  <si>
    <t>Appraiser A</t>
  </si>
  <si>
    <t>Gage Number</t>
  </si>
  <si>
    <t>Gage Type</t>
  </si>
  <si>
    <t>Appraiser B</t>
  </si>
  <si>
    <t>Characteristic</t>
  </si>
  <si>
    <t>Appraiser C</t>
  </si>
  <si>
    <t>DATA TABLE</t>
  </si>
  <si>
    <t>AB Tabulation</t>
  </si>
  <si>
    <t>BC Tabulation</t>
  </si>
  <si>
    <t>AC Tabulation</t>
  </si>
  <si>
    <t>PART</t>
  </si>
  <si>
    <t>A-1</t>
  </si>
  <si>
    <t>A-2</t>
  </si>
  <si>
    <t>A-3</t>
  </si>
  <si>
    <t>B-1</t>
  </si>
  <si>
    <t>B-2</t>
  </si>
  <si>
    <t>B-3</t>
  </si>
  <si>
    <t>C-1</t>
  </si>
  <si>
    <t>C-2</t>
  </si>
  <si>
    <t>C-3</t>
  </si>
  <si>
    <t>Reference</t>
  </si>
  <si>
    <t>Reference Value</t>
  </si>
  <si>
    <t>Code</t>
  </si>
  <si>
    <t>Risk Analysis</t>
  </si>
  <si>
    <t>A * B Crosstabulation</t>
  </si>
  <si>
    <t>B</t>
  </si>
  <si>
    <t>Total</t>
  </si>
  <si>
    <t>A</t>
  </si>
  <si>
    <t>Count</t>
  </si>
  <si>
    <t>Expected Count</t>
  </si>
  <si>
    <t>B * C Crosstabulation</t>
  </si>
  <si>
    <t>C</t>
  </si>
  <si>
    <t>A * C Crosstabulation</t>
  </si>
  <si>
    <t>Kappa</t>
  </si>
  <si>
    <t>DETERMINATION</t>
  </si>
  <si>
    <t>A x B</t>
  </si>
  <si>
    <t>A x C</t>
  </si>
  <si>
    <t>B x C</t>
  </si>
  <si>
    <t>Approved for Use</t>
  </si>
  <si>
    <t xml:space="preserve"> </t>
  </si>
  <si>
    <t>Characteristic:</t>
  </si>
  <si>
    <t>Reason For Study:</t>
  </si>
  <si>
    <t>Study Date:</t>
  </si>
  <si>
    <t>Nominal:</t>
  </si>
  <si>
    <t>Prepared By:</t>
  </si>
  <si>
    <t>Tolerance (+):</t>
  </si>
  <si>
    <t>Date Completed:</t>
  </si>
  <si>
    <t>Tolerance (-):</t>
  </si>
  <si>
    <t>Sub-Group#</t>
  </si>
  <si>
    <t>Value 1</t>
  </si>
  <si>
    <t>Value 2</t>
  </si>
  <si>
    <t>Value 3</t>
  </si>
  <si>
    <t>Value 4</t>
  </si>
  <si>
    <t>Value 5</t>
  </si>
  <si>
    <t>&lt;--- Fill in data horizontally for each subgroup</t>
  </si>
  <si>
    <t>Note: Complete all "white" cells in Blue Area.</t>
  </si>
  <si>
    <t>Part Number:</t>
  </si>
  <si>
    <t>PPC Number:</t>
  </si>
  <si>
    <t>Incident:</t>
  </si>
  <si>
    <t>CPK:</t>
  </si>
  <si>
    <t>Incident Date:</t>
  </si>
  <si>
    <t>Tolerance(+)</t>
  </si>
  <si>
    <t>Tolerance(-)</t>
  </si>
  <si>
    <t>PPK:</t>
  </si>
  <si>
    <t>Sub-Group</t>
  </si>
  <si>
    <t>Average</t>
  </si>
  <si>
    <t>Range</t>
  </si>
  <si>
    <t>X-bar</t>
  </si>
  <si>
    <t>X-Bar:</t>
  </si>
  <si>
    <t>UCL:</t>
  </si>
  <si>
    <t>WARNINGS</t>
  </si>
  <si>
    <t>Sigma:</t>
  </si>
  <si>
    <t>LCL:</t>
  </si>
  <si>
    <t>R-Bar:</t>
  </si>
  <si>
    <t>R-bar</t>
  </si>
  <si>
    <t>USL:</t>
  </si>
  <si>
    <t>LSL:</t>
  </si>
  <si>
    <t>UCL</t>
  </si>
  <si>
    <t>LCL</t>
  </si>
  <si>
    <t>Mean</t>
  </si>
  <si>
    <t>subs-out</t>
  </si>
  <si>
    <t>CPU</t>
  </si>
  <si>
    <t>CPL</t>
  </si>
  <si>
    <t>N Curve</t>
  </si>
  <si>
    <t>n</t>
  </si>
  <si>
    <t>Assigned Bins</t>
  </si>
  <si>
    <t>Bin</t>
  </si>
  <si>
    <t>Freq</t>
  </si>
  <si>
    <t>Misc. Sample Graph Data</t>
  </si>
  <si>
    <t>Misc. Population Graph Data</t>
  </si>
  <si>
    <t>Supplier is required to visually document the Master Sample (PPAP Parts):</t>
  </si>
  <si>
    <t>1.) Document how the parts are labeled. To include any date codes, vendor codes, etc.. (if applicable)</t>
  </si>
  <si>
    <t>2.) Document the parts as a whole what they look like in the final state in which they are provided to AM General LLC.</t>
  </si>
  <si>
    <t>PICTURES OF MASTER SAMPLE LABELING</t>
  </si>
  <si>
    <t>PICTURES OF MASTER SAMPLE PART</t>
  </si>
  <si>
    <t>TOOL / FIXTURE NUMBER:</t>
  </si>
  <si>
    <t>Application:</t>
  </si>
  <si>
    <t>Part Name:</t>
  </si>
  <si>
    <t>Part Number/Revision</t>
  </si>
  <si>
    <t>SUPPLIER NAME:</t>
  </si>
  <si>
    <t>Pass Condition</t>
  </si>
  <si>
    <t>Fail Condition</t>
  </si>
  <si>
    <t>SUPPLIER CODE:</t>
  </si>
  <si>
    <t>REVISION:</t>
  </si>
  <si>
    <t>SUPPLIER NAME</t>
  </si>
  <si>
    <t>SUPPLIER CODE</t>
  </si>
  <si>
    <t>Supplier Name:</t>
  </si>
  <si>
    <t>Supplier Code:</t>
  </si>
  <si>
    <t>Buyer</t>
  </si>
  <si>
    <t>Supplier Quality Engineer Signature</t>
  </si>
  <si>
    <t>PFMEA Number:</t>
  </si>
  <si>
    <t>ENGINEERING CHANGE LEVEL</t>
  </si>
  <si>
    <t>Dated (MM/DD/YYYY)</t>
  </si>
  <si>
    <t>Change Level / Dated (MM/DD/YYYY)</t>
  </si>
  <si>
    <t>Piece 4</t>
  </si>
  <si>
    <t>Piece 5</t>
  </si>
  <si>
    <t>Piece 6</t>
  </si>
  <si>
    <t>Number of Distinct Categories</t>
  </si>
  <si>
    <t>% TOTAL GAGE R &amp; R:</t>
  </si>
  <si>
    <t>Description of Change</t>
  </si>
  <si>
    <t>Approval</t>
  </si>
  <si>
    <t>Country</t>
  </si>
  <si>
    <t>INSPECTION VERIFICATION REQUIRED</t>
  </si>
  <si>
    <t xml:space="preserve">Quantity Required for PTR     </t>
  </si>
  <si>
    <t>NAME</t>
  </si>
  <si>
    <t>Level P - Warrant and other Prototype requirements as defined by customer.</t>
  </si>
  <si>
    <t xml:space="preserve">STOP! </t>
  </si>
  <si>
    <r>
      <rPr>
        <b/>
        <u/>
        <sz val="36"/>
        <color theme="1"/>
        <rFont val="Calibri"/>
        <family val="2"/>
        <scheme val="minor"/>
      </rPr>
      <t>MOVE TO QUALITY HOLD</t>
    </r>
    <r>
      <rPr>
        <b/>
        <sz val="36"/>
        <color theme="1"/>
        <rFont val="Calibri"/>
        <family val="2"/>
        <scheme val="minor"/>
      </rPr>
      <t xml:space="preserve">  </t>
    </r>
  </si>
  <si>
    <r>
      <rPr>
        <b/>
        <u/>
        <sz val="11"/>
        <color rgb="FFFF0000"/>
        <rFont val="Calibri"/>
        <family val="2"/>
        <scheme val="minor"/>
      </rPr>
      <t>Instructions for using this label</t>
    </r>
    <r>
      <rPr>
        <sz val="11"/>
        <color rgb="FFFF0000"/>
        <rFont val="Calibri"/>
        <family val="2"/>
        <scheme val="minor"/>
      </rPr>
      <t xml:space="preserve">: 
This label is to be secured to all four sides of all the dunnage for the </t>
    </r>
    <r>
      <rPr>
        <b/>
        <u/>
        <sz val="11"/>
        <color rgb="FFFF0000"/>
        <rFont val="Calibri"/>
        <family val="2"/>
        <scheme val="minor"/>
      </rPr>
      <t xml:space="preserve">Quality Hold </t>
    </r>
    <r>
      <rPr>
        <sz val="11"/>
        <color rgb="FFFF0000"/>
        <rFont val="Calibri"/>
        <family val="2"/>
        <scheme val="minor"/>
      </rPr>
      <t xml:space="preserve">material. This label must be printed on </t>
    </r>
    <r>
      <rPr>
        <b/>
        <sz val="11"/>
        <color rgb="FFFF0000"/>
        <rFont val="Calibri"/>
        <family val="2"/>
        <scheme val="minor"/>
      </rPr>
      <t>YELLOW</t>
    </r>
    <r>
      <rPr>
        <sz val="11"/>
        <color rgb="FFFF0000"/>
        <rFont val="Calibri"/>
        <family val="2"/>
        <scheme val="minor"/>
      </rPr>
      <t xml:space="preserve"> 8.5X11 paper so that it will be clearly visible.</t>
    </r>
  </si>
  <si>
    <t>Supplier Inspected By &amp;  Date</t>
  </si>
  <si>
    <t>Reason (as applicable):</t>
  </si>
  <si>
    <t>CAR #</t>
  </si>
  <si>
    <t>Deviation #</t>
  </si>
  <si>
    <t>Special Inspection Required</t>
  </si>
  <si>
    <r>
      <t>Safety Items</t>
    </r>
    <r>
      <rPr>
        <sz val="12"/>
        <color theme="1"/>
        <rFont val="Calibri"/>
        <family val="2"/>
        <scheme val="minor"/>
      </rPr>
      <t xml:space="preserve"> - Certification Required</t>
    </r>
  </si>
  <si>
    <t>First Shipment, New Revision</t>
  </si>
  <si>
    <t>Note:</t>
  </si>
  <si>
    <t>Material Revision</t>
  </si>
  <si>
    <t xml:space="preserve"> Print Revision</t>
  </si>
  <si>
    <t xml:space="preserve">Do Technical Requirements contain an IPA/IPI/FAT/QAP?   </t>
  </si>
  <si>
    <t>Part Print Revision</t>
  </si>
  <si>
    <t>PTR / PPAP</t>
  </si>
  <si>
    <t>Matt Fillio</t>
  </si>
  <si>
    <t>Production Part Approval Process
(PPAP)</t>
  </si>
  <si>
    <t xml:space="preserve">PPAP INTERIM </t>
  </si>
  <si>
    <t xml:space="preserve">PPAP FINAL </t>
  </si>
  <si>
    <t xml:space="preserve">PPAP PART NUMBER: </t>
  </si>
  <si>
    <t>PPAP PART REVISION LEVEL:</t>
  </si>
  <si>
    <t xml:space="preserve">PPAP PART NAME: </t>
  </si>
  <si>
    <t>Rev:</t>
  </si>
  <si>
    <t>PPAP SUBMITTAL DATE:</t>
  </si>
  <si>
    <t>Reason for Request</t>
  </si>
  <si>
    <t>Date Issued</t>
  </si>
  <si>
    <t>Submission Due Date</t>
  </si>
  <si>
    <t>UNLESS OTHERWISE SPECIFIED IN WRITING BY AM GENERAL SUPPLIER QUALITY REPRESENTATIVE (SQE) :</t>
  </si>
  <si>
    <t>PPAP Table of Contents</t>
  </si>
  <si>
    <t>Information page</t>
  </si>
  <si>
    <t>Submission Requirements</t>
  </si>
  <si>
    <t>1. Design Record</t>
  </si>
  <si>
    <t>5. Process Flow Diagram</t>
  </si>
  <si>
    <t>7. Control Plan</t>
  </si>
  <si>
    <t>11. Initial Process Studies</t>
  </si>
  <si>
    <t>15. Master Sample Photo</t>
  </si>
  <si>
    <t>0a. PPAP Coversheet</t>
  </si>
  <si>
    <t>0b. Table of Contents</t>
  </si>
  <si>
    <t>4a. DFMEA</t>
  </si>
  <si>
    <t>6a. PFMEA</t>
  </si>
  <si>
    <t>6b. PFMEA Rating Guide</t>
  </si>
  <si>
    <t>8a. Gage Repeatability and Reliability</t>
  </si>
  <si>
    <t>8b. GR&amp;R Requirements</t>
  </si>
  <si>
    <t>8c. ANOVA GR&amp;R</t>
  </si>
  <si>
    <t>8d. GR&amp;R Attribute</t>
  </si>
  <si>
    <t>Note: Quantity determined by usage/vehicle, multiple cavities etc. x 5 parts</t>
  </si>
  <si>
    <t>ALL PPAP SUBMISSIONS must be submitted electronically to eQLM</t>
  </si>
  <si>
    <t>YYYY-MM-DD</t>
  </si>
  <si>
    <t>X-BAR-A</t>
  </si>
  <si>
    <t>R-BAR-A</t>
  </si>
  <si>
    <t>X-BAR-B</t>
  </si>
  <si>
    <t>R-BAR-B</t>
  </si>
  <si>
    <t>X-BAR-C</t>
  </si>
  <si>
    <t>R-BAR-C</t>
  </si>
  <si>
    <t>Production Trial Run (PTR) Quantity</t>
  </si>
  <si>
    <t>APPEARANCE APPROVAL REPORT
(COMMERCIAL PAINT RESULTS)</t>
  </si>
  <si>
    <t>DRAWING</t>
  </si>
  <si>
    <t>APPLICATION</t>
  </si>
  <si>
    <t>NUMBER</t>
  </si>
  <si>
    <t>(VEHICLES)</t>
  </si>
  <si>
    <t>BUYER</t>
  </si>
  <si>
    <t>E/C LEVEL</t>
  </si>
  <si>
    <t>CODE</t>
  </si>
  <si>
    <t>ORGANIZATION</t>
  </si>
  <si>
    <t>MANUFACTURING</t>
  </si>
  <si>
    <t>SUPPLIER / VENDOR</t>
  </si>
  <si>
    <t>LOCATION</t>
  </si>
  <si>
    <t>REASON FOR</t>
  </si>
  <si>
    <t>PART SUBMISSION WARRANT</t>
  </si>
  <si>
    <t>SPECIAL SAMPLE</t>
  </si>
  <si>
    <t>RE-SUBMISSION</t>
  </si>
  <si>
    <t>OTHER</t>
  </si>
  <si>
    <t>SUBMISSION</t>
  </si>
  <si>
    <t>PRE TEXTURE</t>
  </si>
  <si>
    <t>FIRST PRODUCTION SHIPMENT</t>
  </si>
  <si>
    <t>ENGINEERING CHANGE</t>
  </si>
  <si>
    <t>APPEARANCE EVALUATION</t>
  </si>
  <si>
    <t>Coating Spec  (if Applicable)</t>
  </si>
  <si>
    <t>Attribute</t>
  </si>
  <si>
    <t>Frequency</t>
  </si>
  <si>
    <t>SPECIFICATIONS</t>
  </si>
  <si>
    <t>Color Match</t>
  </si>
  <si>
    <t>TopCoat Gloss</t>
  </si>
  <si>
    <t>Crosshatch Adhesion</t>
  </si>
  <si>
    <t>Solvent Resistence</t>
  </si>
  <si>
    <t>Pencil Hardness</t>
  </si>
  <si>
    <t>Film Thickness (Powder)</t>
  </si>
  <si>
    <t>Film Thickness (Liquid)</t>
  </si>
  <si>
    <t>Production Adhesion Test</t>
  </si>
  <si>
    <t>Orange Peel</t>
  </si>
  <si>
    <t>Salt Spray Creepage</t>
  </si>
  <si>
    <t>Edge Coverage</t>
  </si>
  <si>
    <t>COLOR EVALUATION</t>
  </si>
  <si>
    <t>Color</t>
  </si>
  <si>
    <t>Lot</t>
  </si>
  <si>
    <t>Part #</t>
  </si>
  <si>
    <t>COMMENTS</t>
  </si>
  <si>
    <t xml:space="preserve">Document Painting Method / Industry Standard used to prepare these components. </t>
  </si>
  <si>
    <t xml:space="preserve">Method # / Finishing Requirement on Drawing:  </t>
  </si>
  <si>
    <t xml:space="preserve">Cleaning Standard Utilized:  </t>
  </si>
  <si>
    <r>
      <t xml:space="preserve">Painting Standard Utilized: </t>
    </r>
    <r>
      <rPr>
        <b/>
        <sz val="8"/>
        <rFont val="Arial"/>
        <family val="2"/>
      </rPr>
      <t xml:space="preserve"> </t>
    </r>
  </si>
  <si>
    <t>Standard</t>
  </si>
  <si>
    <t>GAGE
TYPE</t>
  </si>
  <si>
    <t>SUPPLIER TEST RESULTS (DATA)</t>
  </si>
  <si>
    <t>Notes:</t>
  </si>
  <si>
    <t xml:space="preserve">Prime Coat:    </t>
  </si>
  <si>
    <t>Blast Profile*</t>
  </si>
  <si>
    <t>Oven Cure Time (if used)</t>
  </si>
  <si>
    <t>Ambient Cure Time (if used)</t>
  </si>
  <si>
    <t>Salt Spray</t>
  </si>
  <si>
    <t xml:space="preserve">Top Coat: </t>
  </si>
  <si>
    <t>If Any Questions - Please Contact Quality Representative from Segment Associated</t>
  </si>
  <si>
    <t>PHONE NO.</t>
  </si>
  <si>
    <t>AUTHORIZED CUSTOMER</t>
  </si>
  <si>
    <t>REPRESENTATIVE SIGNATURE</t>
  </si>
  <si>
    <t>Refer to Applicable Specifications on print/PO (Contact Buyer)</t>
  </si>
  <si>
    <t>ORGANIZATION:</t>
  </si>
  <si>
    <t>Supplier required to provide marked up print to identify ALL Weld items.</t>
  </si>
  <si>
    <t>WELD SYMBOL</t>
  </si>
  <si>
    <t>WELD DESCRIPTION</t>
  </si>
  <si>
    <t>WPS#</t>
  </si>
  <si>
    <t>WELD LENGTH</t>
  </si>
  <si>
    <t>WELD
PASS/FAIL</t>
  </si>
  <si>
    <t>Required:</t>
  </si>
  <si>
    <t>Actual:</t>
  </si>
  <si>
    <t>NEED CHANGES</t>
  </si>
  <si>
    <t>Gage</t>
  </si>
  <si>
    <t>Weld Check Results</t>
  </si>
  <si>
    <t>Fail</t>
  </si>
  <si>
    <r>
      <t xml:space="preserve">PQR# 
</t>
    </r>
    <r>
      <rPr>
        <b/>
        <u/>
        <sz val="5"/>
        <rFont val="Arial"/>
        <family val="2"/>
      </rPr>
      <t>(IF NOT PRE-QUALIFIED)</t>
    </r>
  </si>
  <si>
    <t>Pass</t>
  </si>
  <si>
    <t>Appearance Approval Report</t>
  </si>
  <si>
    <t>ORGANIZATION SOURCING AND TEXTURE INFORMATION</t>
  </si>
  <si>
    <t xml:space="preserve">   PRE-TEXTURE</t>
  </si>
  <si>
    <t>REPRESENTATIVE</t>
  </si>
  <si>
    <t xml:space="preserve">   EVALUATION</t>
  </si>
  <si>
    <t>SIGNATURE AND DATE</t>
  </si>
  <si>
    <t xml:space="preserve">   CORRECT</t>
  </si>
  <si>
    <t xml:space="preserve">   AND PROCEED</t>
  </si>
  <si>
    <t xml:space="preserve">   CORRECT AND</t>
  </si>
  <si>
    <t xml:space="preserve">   RESUBMIT</t>
  </si>
  <si>
    <t xml:space="preserve">   APPROVED TO</t>
  </si>
  <si>
    <t>ETCH/TOOL/EDM</t>
  </si>
  <si>
    <t>TRISTIMULUS DATA</t>
  </si>
  <si>
    <t>METALLIC</t>
  </si>
  <si>
    <t>COLOR</t>
  </si>
  <si>
    <t>MASTER</t>
  </si>
  <si>
    <t>MATERIAL</t>
  </si>
  <si>
    <t>HUE</t>
  </si>
  <si>
    <t>VALUE</t>
  </si>
  <si>
    <t>CHROMA</t>
  </si>
  <si>
    <t>GLOSS</t>
  </si>
  <si>
    <t>BRILLIANCE</t>
  </si>
  <si>
    <t>SHIPPING</t>
  </si>
  <si>
    <t>SUFFIX</t>
  </si>
  <si>
    <t>DL*</t>
  </si>
  <si>
    <t>Da*</t>
  </si>
  <si>
    <t>Db*</t>
  </si>
  <si>
    <t>DE*</t>
  </si>
  <si>
    <t>CMC</t>
  </si>
  <si>
    <t>TYPE</t>
  </si>
  <si>
    <t>SOURCE</t>
  </si>
  <si>
    <t>RED</t>
  </si>
  <si>
    <t>YEL</t>
  </si>
  <si>
    <t>GRN</t>
  </si>
  <si>
    <t>BLU</t>
  </si>
  <si>
    <t>LIGHT</t>
  </si>
  <si>
    <t>DARK</t>
  </si>
  <si>
    <t>GRAY</t>
  </si>
  <si>
    <t>CLEAN</t>
  </si>
  <si>
    <t>HIGH</t>
  </si>
  <si>
    <t>LOW</t>
  </si>
  <si>
    <t>DISPOSITION</t>
  </si>
  <si>
    <t xml:space="preserve">COMMENTS:   </t>
  </si>
  <si>
    <t>WELD WIDTH</t>
  </si>
  <si>
    <t>SIGNATURE:</t>
  </si>
  <si>
    <t>Reason For Submission:</t>
  </si>
  <si>
    <t>9a. Dimensional Test Result</t>
  </si>
  <si>
    <t>9b. Dimensional Test Results - Welds</t>
  </si>
  <si>
    <t>10a. Mat Perf Test Report</t>
  </si>
  <si>
    <t>Initial revised release</t>
  </si>
  <si>
    <t>T. Rigsby</t>
  </si>
  <si>
    <t>Characteristics</t>
  </si>
  <si>
    <t>PHOTO OF CHECKING AIDS</t>
  </si>
  <si>
    <t>Supplier is required to identify and document checking aids with photo in PPAP workbook</t>
  </si>
  <si>
    <t>Updated Logo and Submission requirements</t>
  </si>
  <si>
    <t>K. Delsorbo/ Matt Fillio</t>
  </si>
  <si>
    <t>Item/Function</t>
  </si>
  <si>
    <t>Requirements</t>
  </si>
  <si>
    <t>Potential Causes/Mechanisms of Failure</t>
  </si>
  <si>
    <t>Current Design
Controls
Prevention</t>
  </si>
  <si>
    <t>Current Design
Controls
Detection</t>
  </si>
  <si>
    <t>CURRENT PROCESS</t>
  </si>
  <si>
    <t>Controls
Prevention</t>
  </si>
  <si>
    <t>Controls
Detection</t>
  </si>
  <si>
    <t>Resubmission Date</t>
  </si>
  <si>
    <t>Interim Expiration Date</t>
  </si>
  <si>
    <t>Submission Level</t>
  </si>
  <si>
    <r>
      <t xml:space="preserve">REASON FOR REQUEST  </t>
    </r>
    <r>
      <rPr>
        <b/>
        <sz val="8"/>
        <color theme="1"/>
        <rFont val="Calibri"/>
        <family val="2"/>
        <scheme val="minor"/>
      </rPr>
      <t>**NOTE-Use ALT+Enter to go to a new line in the box below. Just using the Enter key will exit the box.**</t>
    </r>
  </si>
  <si>
    <t>Issue</t>
  </si>
  <si>
    <t>(DIM, APP, Sub-Supplier, Process, Tooling, Capacity, Start-up, …)</t>
  </si>
  <si>
    <t>Action Plan</t>
  </si>
  <si>
    <t>Completion Date</t>
  </si>
  <si>
    <t xml:space="preserve">WHERE APPLICABLE, ARE INTERIM ISSUES ADDRESSED ON THE EARLY PRODUCTION PRE-LAUNCH CONTROL PLAN? (e.g. 100% inspection, rework, temporary operations) Please explain below. </t>
  </si>
  <si>
    <t>Interim Worksheet Disposition:</t>
  </si>
  <si>
    <t>18a. PSW</t>
  </si>
  <si>
    <t>18b. Interim Approval Worksheet</t>
  </si>
  <si>
    <t>PPAP Submission Requirements and Detail Description</t>
  </si>
  <si>
    <t>P</t>
  </si>
  <si>
    <t>S</t>
  </si>
  <si>
    <t>1) Design Records (Bubble Print all features, notes, and specifications)</t>
  </si>
  <si>
    <t>R</t>
  </si>
  <si>
    <t>2) Engineering or Supplier Change Request (AMG Process Change Notification) - if applicable</t>
  </si>
  <si>
    <t>3) Customer Engineering Approval - if applicable.</t>
  </si>
  <si>
    <t>S/R</t>
  </si>
  <si>
    <t>4) Design Failure Modes Effects Analysis (DFMEA) - supplier design responsible</t>
  </si>
  <si>
    <t>S/R/O</t>
  </si>
  <si>
    <t>5) Process Flow Diagram (PFD)</t>
  </si>
  <si>
    <t>6) Process Failure Modes Effects Analysis (PFMEA)</t>
  </si>
  <si>
    <t>7) Process Control Plan</t>
  </si>
  <si>
    <t>8) Measurement System Analysis (MSA) - Measurement equipment must be supported with MSA.</t>
  </si>
  <si>
    <t xml:space="preserve">9) Dimensional Results - 6 Piece full layout required.    (Prototype quantities SQE defined) </t>
  </si>
  <si>
    <t>10) Material/ Performance Test Results.  PRINT NOTES: Material, Surface Finish, Labeling, Performance, Paint Process, Coating, Welding Documentation IE WPS/PQRs/Welder Certs, Plating, Heat Treat, Fat Report etc. And all Certificates of Conformance Related to Special Processes.</t>
  </si>
  <si>
    <t>11) Initial Process Studies - Must be provided for all print, specification, AMG SQE deemed critical characteristics, and internal supplier deemed critical characteristics. (Additional process studies may be requested based upon 6 pc. dimensional layout results standard deviation and distribution.)</t>
  </si>
  <si>
    <t>12) Qualified Laboratory Documentation.  (Internal and or 3rd Party required for all tests conducted.)</t>
  </si>
  <si>
    <t>13) Appearance Approval Report (AAR) - if applicable</t>
  </si>
  <si>
    <t>14) PPAP Sample Product- PTR Production Trial Run parts/ upon request prior to production order</t>
  </si>
  <si>
    <t>15) Master Sample (Submit/Retain Photo Documentation of PPAP layout part(s)  Retain Part.</t>
  </si>
  <si>
    <t>16) Checking Aids (Fixture, gage, template, etc) - if applicable</t>
  </si>
  <si>
    <t>17) Records of Compliance with Customer Specific Requirements. If applicable (CQI, Capacity, Etc.)</t>
  </si>
  <si>
    <t>Bulk Materials Refer to AIAG PPAP 4th ed. Table 4.1 and Appendix F</t>
  </si>
  <si>
    <t>0a) PPAP Coversheet</t>
  </si>
  <si>
    <t>18b) Interim Part Submission Warrant (PSW)  - if applicable</t>
  </si>
  <si>
    <t>18a) Part Submission Warrant (PSW)</t>
  </si>
  <si>
    <t>Default submission is Level 3</t>
  </si>
  <si>
    <t>Submission Instructions Below:</t>
  </si>
  <si>
    <t>PPAP Submission Package is to have each Element submitted in AM General or AIAG approved format and in PDF format.  For areas that are not applicable, include a sheet for the Element with N/A.  Example: For non-design responsible suppliers, the element sub-divider would indicate: "DFMEA N/A"   **NOTE-Use ALT+Enter to go to a new line in the box below. Just using the Enter key will exit the box.**</t>
  </si>
  <si>
    <t>10: All sub components for an assembly must also have a level 3 PPAP (at minimum) and must be submitted in their own PPAP folder within element 10 Material performance test results folder.</t>
  </si>
  <si>
    <t>9: For element 17 (Records of compliance) all documents submitted must be submitted in a folder marked "17 records of compliance-PPAP #12345678 Rev A" and all test results must have the part number, the print revision, and the print note that the test refers to at the top of the first page. The documents must be saved with the following format "17A Name of record-PPAP #12345678 Rev A" and additional documented testing must be saved in sequence, for example "17B Name of record-PPAP #12345678 Rev A" "17C Name of record-PPAP #12345678 Rev A"</t>
  </si>
  <si>
    <t>7: All Component First Article Test (CFAT) results shall be placed within folder 10.</t>
  </si>
  <si>
    <t>6: For element  "10. Mat Perf Test (FAT Report)", all documents submitted must be submitted in a folder marked "10 Material performance test results-PPAP #12345678 Rev A" and all test results must have the part number, the print revision, and the print note that the test refers to at the top of the first page. The documents must be saved with the following format "10A Name of test-PPAP #12345678 Rev A" and additional documented testing must be saved in sequence, for example "10B Name of test-PPAP #12345678 Rev A" "10C Name of test-PPAP #12345678 Rev A"</t>
  </si>
  <si>
    <t>5: If a process step is on the Process Flow Diagram then it must be on the PFMEA AND the Control Plan. All steps must match in numbering and sequence.</t>
  </si>
  <si>
    <t>4: PPAP element #1 Design Records (Bubble Print all features, notes, and specifications).  
    Be fully sure to account for:
 a. Every print note and related test requirement must be accounted for and ballooned.
 b. Every print characteristic must be accounted for and ballooned. 
 c. Every subcomponent part number must be accounted for and ballooned and a separate subcomponent PPAP must be submitted following the level 3 submission requirements. 
 d. Every referenced specification must be accounted for and ballooned. Every clause, note, test requirement, etc. applicable to design record requirements are to also be individually   
 e. The collection of all ballooned numbers shall be sequential and have a resultant value or outcome  (“complies” or “acknowledged” etc. are not permissible).</t>
  </si>
  <si>
    <t>2: All elements of the PPAP document must be submitted as a PDF and each element must be submitted separately and in the correct order. Included in the name of each element are the element number, the element description, the Part Number, and the revision number. 
Example:
       (1. Design Record-PPAP #12345678 Rev A)
       (2. Engineering Change Document-PPAP #12345678 Rev A)</t>
  </si>
  <si>
    <t>8: For elements 14 and 15 the 6 dimensional parts should be used for the 1 master sample and the 5 PTR samples.</t>
  </si>
  <si>
    <t>Added 18b Interim Approval Worksheet added. 
Updaed DFMEA and PFMEA, Submission requirements, CFAT Workbook instructions.</t>
  </si>
  <si>
    <t>0b) Table of Contents</t>
  </si>
  <si>
    <t>10b. Mat Perf Test (CFAT - FAT Report)</t>
  </si>
  <si>
    <t>Process Responsibility:</t>
  </si>
  <si>
    <t xml:space="preserve">1: The "Information" tab feeds the rest of the workbook with information automatically so make sure the information is correct and accurate. At the bottom include all of the Non-applicable elements of the PPAP.
</t>
  </si>
  <si>
    <r>
      <rPr>
        <b/>
        <sz val="11"/>
        <rFont val="Arial"/>
        <family val="2"/>
      </rPr>
      <t>Non-Applicable Elements</t>
    </r>
    <r>
      <rPr>
        <sz val="11"/>
        <rFont val="Arial"/>
        <family val="2"/>
      </rPr>
      <t xml:space="preserve"> - List below the ELIGIBLE elements that are non-applicable to this PPAP (Ex. 4. DFMEA)</t>
    </r>
  </si>
  <si>
    <t>4b. DFMEA Rating Guide</t>
  </si>
  <si>
    <t>13. Appearance Approval Report</t>
  </si>
  <si>
    <t>14. Sample Parts PTR Label</t>
  </si>
  <si>
    <t>16. Tooling &amp; Fixtures / Checking Aids</t>
  </si>
  <si>
    <t>17. Welding WPS-PQR Legend</t>
  </si>
  <si>
    <t>Updated Formatting on all pages. Unprotected Workbook. Removed NA pages from Workbook</t>
  </si>
  <si>
    <t>3: The "PPAP Cover Sheet" Must be submitted as item 0 with the rest of the PPAP workbook. Any Non-applicable items, approved by an AMG SQE, must be listed on the cover page and signed off by a Supplier representative.</t>
  </si>
  <si>
    <r>
      <rPr>
        <b/>
        <sz val="14"/>
        <color theme="1"/>
        <rFont val="Calibri"/>
        <family val="2"/>
        <scheme val="minor"/>
      </rPr>
      <t>Variable Analysis</t>
    </r>
    <r>
      <rPr>
        <sz val="11"/>
        <color theme="1"/>
        <rFont val="Calibri"/>
        <family val="2"/>
        <scheme val="minor"/>
      </rPr>
      <t xml:space="preserve">
Anova Method is only acceptable method.
- Select a minimum of 10 parts.
- For Dry Film Thickness:
         - Select a minimum of 2 operators.
         - Designate specific locations for operators to take DFT readings.
         - Select locations consisting of thicknesses that encompass the entire recommended 
            coating system range per MIL-DTL-53072G
- For all other measurements, Select a minimum of 3 operators.
</t>
    </r>
    <r>
      <rPr>
        <b/>
        <sz val="14"/>
        <color theme="1"/>
        <rFont val="Calibri"/>
        <family val="2"/>
        <scheme val="minor"/>
      </rPr>
      <t xml:space="preserve">
Results</t>
    </r>
    <r>
      <rPr>
        <sz val="11"/>
        <color theme="1"/>
        <rFont val="Calibri"/>
        <family val="2"/>
        <scheme val="minor"/>
      </rPr>
      <t xml:space="preserve">
-Number of distinct categories shall be 5 or greater.
-For Dry Film Thicknesses, Total Gage R&amp;R shall be less than 30%.
-For all other measurements, Total Gage R&amp;R shall be less than 20%.
-Please consult your SQE for any variable results over these limits.</t>
    </r>
  </si>
  <si>
    <t>2. Engineering Change Notice</t>
  </si>
  <si>
    <t>3. Engineering Change Approval</t>
  </si>
  <si>
    <t>4. DFMEA</t>
  </si>
  <si>
    <t>9. Dimensional Report</t>
  </si>
  <si>
    <t>14. Sample Product Label</t>
  </si>
  <si>
    <t>16. Checking Aids</t>
  </si>
  <si>
    <t>17. Customer Specific Requirements</t>
  </si>
  <si>
    <t>(include photo of labeling IAW MIL-STD-130, if applicable)</t>
  </si>
  <si>
    <t>(include multiple views for verification of any masking as per print)</t>
  </si>
  <si>
    <r>
      <t xml:space="preserve">AM GENERAL PRINT NOTES - PAINT
</t>
    </r>
    <r>
      <rPr>
        <b/>
        <sz val="12"/>
        <rFont val="Arial"/>
        <family val="2"/>
      </rPr>
      <t>(PAINT &amp; COATING TEST RESULTS)</t>
    </r>
  </si>
  <si>
    <t>SUPPLIER NUMBER:</t>
  </si>
  <si>
    <t xml:space="preserve">Finish Requirements Drawing Revision Level: </t>
  </si>
  <si>
    <t xml:space="preserve">Prime Coat:                                                                  </t>
  </si>
  <si>
    <t>Blast / Surface Profile</t>
  </si>
  <si>
    <t>Permeability</t>
  </si>
  <si>
    <t>Adhesion</t>
  </si>
  <si>
    <t>Cyclical Test</t>
  </si>
  <si>
    <t>GMW 14872</t>
  </si>
  <si>
    <t xml:space="preserve">Top Coat:                                                                                                   </t>
  </si>
  <si>
    <t>Thickness (over primer)*</t>
  </si>
  <si>
    <t>Total Thickness (reference)*</t>
  </si>
  <si>
    <t xml:space="preserve">Permeability </t>
  </si>
  <si>
    <t>* Rejection will not be made based on coating thickness in excess of the maximum alone, but on a subsequent performance failure per MIL-DTL 53072 Sec 4.2.3.3.</t>
  </si>
  <si>
    <t>Compliant to the requirements stated in the AM General Supplier Quality Manual Supplement 4 and the above specifications.</t>
  </si>
  <si>
    <t>(Circle)  Yes / No</t>
  </si>
  <si>
    <t xml:space="preserve">Signed by:   </t>
  </si>
  <si>
    <t>Finish Requirements Drawing Method Number (if applicable):</t>
  </si>
  <si>
    <t>ARL CERTIFIED CARC BATCH#:</t>
  </si>
  <si>
    <t>Zinc Phosphate Coating Weight</t>
  </si>
  <si>
    <t>Chromate Coating Weight</t>
  </si>
  <si>
    <t>Characteristic 
(if applicable)</t>
  </si>
  <si>
    <t>Zinc Rich Primer Thickness</t>
  </si>
  <si>
    <t xml:space="preserve">Cleaning Standard Utilized (TT-C-490 Method):  </t>
  </si>
  <si>
    <r>
      <t xml:space="preserve">Primer Standard Utilized (MIL specification): </t>
    </r>
    <r>
      <rPr>
        <b/>
        <sz val="8"/>
        <rFont val="Arial"/>
        <family val="2"/>
      </rPr>
      <t xml:space="preserve"> </t>
    </r>
  </si>
  <si>
    <t xml:space="preserve">Cyclical Test </t>
  </si>
  <si>
    <t>MIL-DTL-53072</t>
  </si>
  <si>
    <t>ASTM D3359</t>
  </si>
  <si>
    <t>REVISION LEVEL:</t>
  </si>
  <si>
    <t xml:space="preserve">Finish Requirements Drawing Number: </t>
  </si>
  <si>
    <r>
      <t xml:space="preserve">Pretreat Standard Utilized (TT-C-490 Type / MIL specification, QPD#): </t>
    </r>
    <r>
      <rPr>
        <b/>
        <sz val="8"/>
        <rFont val="Arial"/>
        <family val="2"/>
      </rPr>
      <t xml:space="preserve"> </t>
    </r>
  </si>
  <si>
    <t>6. PFMEA</t>
  </si>
  <si>
    <t>8. Gage R&amp;R</t>
  </si>
  <si>
    <t>AM GENERAL/SUB-CONTRACTORS SHALL COMPLY AS APPLICABLE IF ANY NON-APPLICABLE ELEMENT LISTED BECOMES APPLICABLE. FOR PROCESS CHANGES SPECIFIC TO THE COATING PROCESS, ADDITIONAL ELEMENTS SUCH AS PROCESS FLOW, PFMEA, AND CONTROL PLAN MAY BE REQUIRED.</t>
  </si>
  <si>
    <t>Hydrogen Embrittlement Testing</t>
  </si>
  <si>
    <t>ASTM F519 / TT-C-490</t>
  </si>
  <si>
    <t>ASTM B117 / TT-C-490</t>
  </si>
  <si>
    <t>Supplier required to provide marked up drawing to identify all "PRINT NOTES" verified and attach certs for any QPD listed products utilized.</t>
  </si>
  <si>
    <t>Plating / Galvanizing Thickness</t>
  </si>
  <si>
    <t>TT-C-490 (Type I or V)</t>
  </si>
  <si>
    <t>TT-C-490 (Type IV or VI)</t>
  </si>
  <si>
    <t>TT-C-490 (Type VIII) / 
MIL-DTL-53072</t>
  </si>
  <si>
    <t>Total Primer Thickness (if 2 coats)</t>
  </si>
  <si>
    <t>Primer Thickness (over pretreat)*</t>
  </si>
  <si>
    <t xml:space="preserve">Cleaning / Pretreatment / First Coat: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</si>
</sst>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0.####"/>
    <numFmt numFmtId="165" formatCode="0.000"/>
    <numFmt numFmtId="166" formatCode="0.0"/>
    <numFmt numFmtId="167" formatCode="0.0%"/>
    <numFmt numFmtId="168" formatCode="0.0000"/>
    <numFmt numFmtId="169" formatCode="0.000000"/>
    <numFmt numFmtId="170" formatCode="[&lt;=9999999]###\-####;\(###\)\ ###\-####"/>
    <numFmt numFmtId="171" formatCode="0.00000"/>
    <numFmt numFmtId="172" formatCode="m/dd/yy;@"/>
    <numFmt numFmtId="173" formatCode="[$-409]mmmm\ d\,\ yyyy;@"/>
    <numFmt numFmtId="174" formatCode="yyyy\-mm\-dd;@"/>
  </numFmts>
  <fonts count="149">
    <font>
      <sz val="11"/>
      <color theme="1"/>
      <name val="Calibri"/>
      <family val="2"/>
      <scheme val="minor"/>
    </font>
    <font>
      <sz val="12"/>
      <color theme="1"/>
      <name val="Calibri"/>
      <family val="2"/>
      <scheme val="minor"/>
    </font>
    <font>
      <sz val="11"/>
      <color theme="1"/>
      <name val="Calibri"/>
      <family val="2"/>
      <scheme val="minor"/>
    </font>
    <font>
      <sz val="9"/>
      <color theme="1"/>
      <name val="Calibri"/>
      <family val="2"/>
      <scheme val="minor"/>
    </font>
    <font>
      <sz val="8"/>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8"/>
      <name val="Calibri"/>
      <family val="2"/>
      <scheme val="minor"/>
    </font>
    <font>
      <sz val="10"/>
      <name val="Calibri"/>
      <family val="2"/>
      <scheme val="minor"/>
    </font>
    <font>
      <sz val="6.5"/>
      <name val="Calibri"/>
      <family val="2"/>
      <scheme val="minor"/>
    </font>
    <font>
      <sz val="8"/>
      <name val="Arial"/>
      <family val="2"/>
    </font>
    <font>
      <sz val="7.5"/>
      <color theme="1"/>
      <name val="Calibri"/>
      <family val="2"/>
      <scheme val="minor"/>
    </font>
    <font>
      <b/>
      <sz val="9"/>
      <color theme="1"/>
      <name val="Calibri"/>
      <family val="2"/>
      <scheme val="minor"/>
    </font>
    <font>
      <b/>
      <sz val="8"/>
      <name val="Arial"/>
      <family val="2"/>
    </font>
    <font>
      <sz val="7"/>
      <name val="Arial"/>
      <family val="2"/>
    </font>
    <font>
      <b/>
      <sz val="11"/>
      <color theme="1"/>
      <name val="Calibri"/>
      <family val="2"/>
      <scheme val="minor"/>
    </font>
    <font>
      <b/>
      <sz val="18"/>
      <color theme="1"/>
      <name val="Calibri"/>
      <family val="2"/>
      <scheme val="minor"/>
    </font>
    <font>
      <b/>
      <sz val="14"/>
      <color theme="1"/>
      <name val="Calibri"/>
      <family val="2"/>
      <scheme val="minor"/>
    </font>
    <font>
      <sz val="14"/>
      <color theme="1"/>
      <name val="Calibri"/>
      <family val="2"/>
      <scheme val="minor"/>
    </font>
    <font>
      <b/>
      <sz val="22"/>
      <color theme="1"/>
      <name val="Calibri"/>
      <family val="2"/>
      <scheme val="minor"/>
    </font>
    <font>
      <b/>
      <sz val="16"/>
      <color theme="1"/>
      <name val="Calibri"/>
      <family val="2"/>
      <scheme val="minor"/>
    </font>
    <font>
      <sz val="12"/>
      <name val="Arial"/>
      <family val="2"/>
    </font>
    <font>
      <sz val="10"/>
      <color indexed="12"/>
      <name val="Arial"/>
      <family val="2"/>
    </font>
    <font>
      <u/>
      <sz val="8"/>
      <name val="Arial"/>
      <family val="2"/>
    </font>
    <font>
      <sz val="6"/>
      <name val="Arial"/>
      <family val="2"/>
    </font>
    <font>
      <b/>
      <sz val="10"/>
      <name val="Arial"/>
      <family val="2"/>
    </font>
    <font>
      <sz val="11"/>
      <name val="Arial"/>
      <family val="2"/>
    </font>
    <font>
      <b/>
      <sz val="12"/>
      <name val="Arial"/>
      <family val="2"/>
    </font>
    <font>
      <b/>
      <sz val="14"/>
      <name val="Arial"/>
      <family val="2"/>
    </font>
    <font>
      <sz val="14"/>
      <name val="Arial"/>
      <family val="2"/>
    </font>
    <font>
      <b/>
      <u/>
      <sz val="12"/>
      <name val="Arial"/>
      <family val="2"/>
    </font>
    <font>
      <sz val="9"/>
      <name val="Arial"/>
      <family val="2"/>
    </font>
    <font>
      <sz val="8"/>
      <color rgb="FF000000"/>
      <name val="Tahoma"/>
      <family val="2"/>
    </font>
    <font>
      <sz val="10"/>
      <name val="MS Sans Serif"/>
    </font>
    <font>
      <b/>
      <sz val="10"/>
      <name val="MS Sans Serif"/>
    </font>
    <font>
      <b/>
      <sz val="8.5"/>
      <name val="MS Sans Serif"/>
      <family val="2"/>
    </font>
    <font>
      <b/>
      <sz val="10"/>
      <name val="MS Sans Serif"/>
      <family val="2"/>
    </font>
    <font>
      <sz val="8.5"/>
      <name val="MS Sans Serif"/>
      <family val="2"/>
    </font>
    <font>
      <b/>
      <sz val="8.5"/>
      <name val="MS Sans Serif"/>
    </font>
    <font>
      <b/>
      <u/>
      <sz val="13.5"/>
      <name val="MS Sans Serif"/>
      <family val="2"/>
    </font>
    <font>
      <b/>
      <u/>
      <sz val="12"/>
      <name val="MS Sans Serif"/>
      <family val="2"/>
    </font>
    <font>
      <b/>
      <u/>
      <sz val="10"/>
      <name val="MS Sans Serif"/>
    </font>
    <font>
      <u/>
      <sz val="10"/>
      <name val="MS Sans Serif"/>
      <family val="2"/>
    </font>
    <font>
      <sz val="8"/>
      <name val="MS Sans Serif"/>
      <family val="2"/>
    </font>
    <font>
      <sz val="10"/>
      <name val="MS Sans Serif"/>
      <family val="2"/>
    </font>
    <font>
      <b/>
      <u/>
      <sz val="10"/>
      <name val="MS Sans Serif"/>
      <family val="2"/>
    </font>
    <font>
      <b/>
      <sz val="12"/>
      <name val="MS Sans Serif"/>
    </font>
    <font>
      <b/>
      <sz val="12"/>
      <color theme="1"/>
      <name val="MS Sans Serif"/>
    </font>
    <font>
      <sz val="10"/>
      <color theme="1"/>
      <name val="MS Sans Serif"/>
    </font>
    <font>
      <b/>
      <sz val="10"/>
      <color theme="1"/>
      <name val="MS Sans Serif"/>
    </font>
    <font>
      <b/>
      <sz val="12"/>
      <color theme="0"/>
      <name val="MS Sans Serif"/>
    </font>
    <font>
      <sz val="10"/>
      <color theme="0"/>
      <name val="MS Sans Serif"/>
    </font>
    <font>
      <b/>
      <sz val="10"/>
      <color theme="0"/>
      <name val="MS Sans Serif"/>
    </font>
    <font>
      <sz val="8"/>
      <color theme="0"/>
      <name val="MS Sans Serif"/>
    </font>
    <font>
      <b/>
      <sz val="6"/>
      <color theme="0"/>
      <name val="MS Sans Serif"/>
    </font>
    <font>
      <sz val="8"/>
      <color indexed="12"/>
      <name val="Arial"/>
      <family val="2"/>
    </font>
    <font>
      <i/>
      <sz val="10"/>
      <name val="Arial"/>
      <family val="2"/>
    </font>
    <font>
      <sz val="7"/>
      <color indexed="8"/>
      <name val="Arial"/>
      <family val="2"/>
    </font>
    <font>
      <sz val="10"/>
      <name val="Times New Roman"/>
      <family val="1"/>
    </font>
    <font>
      <b/>
      <sz val="8"/>
      <color indexed="43"/>
      <name val="Arial"/>
      <family val="2"/>
    </font>
    <font>
      <sz val="8"/>
      <color indexed="8"/>
      <name val="Arial"/>
      <family val="2"/>
    </font>
    <font>
      <sz val="8"/>
      <color indexed="43"/>
      <name val="Arial"/>
      <family val="2"/>
    </font>
    <font>
      <sz val="10"/>
      <color indexed="48"/>
      <name val="Arial"/>
      <family val="2"/>
    </font>
    <font>
      <sz val="8"/>
      <color rgb="FFFFFF00"/>
      <name val="Arial"/>
      <family val="2"/>
    </font>
    <font>
      <sz val="10"/>
      <color rgb="FFFFFF00"/>
      <name val="Times New Roman"/>
      <family val="1"/>
    </font>
    <font>
      <b/>
      <i/>
      <sz val="8"/>
      <name val="Arial"/>
      <family val="2"/>
    </font>
    <font>
      <b/>
      <u/>
      <sz val="8"/>
      <name val="Arial"/>
      <family val="2"/>
    </font>
    <font>
      <b/>
      <sz val="8"/>
      <color indexed="10"/>
      <name val="Arial"/>
      <family val="2"/>
    </font>
    <font>
      <b/>
      <sz val="8"/>
      <name val="Times New Roman"/>
      <family val="1"/>
    </font>
    <font>
      <sz val="8"/>
      <name val="Times New Roman"/>
      <family val="1"/>
    </font>
    <font>
      <b/>
      <u/>
      <sz val="8"/>
      <name val="Times New Roman"/>
      <family val="1"/>
    </font>
    <font>
      <sz val="6"/>
      <name val="Times New Roman"/>
      <family val="1"/>
    </font>
    <font>
      <sz val="8"/>
      <color indexed="12"/>
      <name val="Times New Roman"/>
      <family val="1"/>
    </font>
    <font>
      <b/>
      <sz val="6"/>
      <color indexed="10"/>
      <name val="Times New Roman"/>
      <family val="1"/>
    </font>
    <font>
      <u/>
      <sz val="8"/>
      <color indexed="12"/>
      <name val="Arial"/>
      <family val="2"/>
    </font>
    <font>
      <sz val="8"/>
      <color indexed="10"/>
      <name val="Arial"/>
      <family val="2"/>
    </font>
    <font>
      <u/>
      <sz val="8"/>
      <color indexed="10"/>
      <name val="Arial"/>
      <family val="2"/>
    </font>
    <font>
      <sz val="8"/>
      <color indexed="33"/>
      <name val="Arial"/>
      <family val="2"/>
    </font>
    <font>
      <sz val="8"/>
      <color indexed="37"/>
      <name val="Arial"/>
      <family val="2"/>
    </font>
    <font>
      <sz val="8"/>
      <color indexed="56"/>
      <name val="Arial"/>
      <family val="2"/>
    </font>
    <font>
      <sz val="10"/>
      <color theme="1"/>
      <name val="Calibri"/>
      <family val="2"/>
      <scheme val="minor"/>
    </font>
    <font>
      <u/>
      <sz val="11"/>
      <color theme="10"/>
      <name val="Calibri"/>
      <family val="2"/>
      <scheme val="minor"/>
    </font>
    <font>
      <b/>
      <u/>
      <sz val="72"/>
      <color theme="1"/>
      <name val="Calibri"/>
      <family val="2"/>
      <scheme val="minor"/>
    </font>
    <font>
      <b/>
      <sz val="36"/>
      <color theme="1"/>
      <name val="Calibri"/>
      <family val="2"/>
      <scheme val="minor"/>
    </font>
    <font>
      <b/>
      <u/>
      <sz val="36"/>
      <color theme="1"/>
      <name val="Calibri"/>
      <family val="2"/>
      <scheme val="minor"/>
    </font>
    <font>
      <b/>
      <sz val="20"/>
      <color theme="1"/>
      <name val="Calibri"/>
      <family val="2"/>
      <scheme val="minor"/>
    </font>
    <font>
      <sz val="11"/>
      <color rgb="FFFF0000"/>
      <name val="Calibri"/>
      <family val="2"/>
      <scheme val="minor"/>
    </font>
    <font>
      <sz val="11"/>
      <color theme="0"/>
      <name val="Calibri"/>
      <family val="2"/>
      <scheme val="minor"/>
    </font>
    <font>
      <b/>
      <sz val="22"/>
      <color theme="8" tint="-0.499984740745262"/>
      <name val="Cambria"/>
      <family val="2"/>
      <scheme val="major"/>
    </font>
    <font>
      <sz val="11"/>
      <color theme="8" tint="-0.499984740745262"/>
      <name val="Calibri"/>
      <family val="2"/>
      <scheme val="minor"/>
    </font>
    <font>
      <sz val="14"/>
      <color theme="8" tint="-0.499984740745262"/>
      <name val="Calibri"/>
      <family val="2"/>
      <scheme val="minor"/>
    </font>
    <font>
      <sz val="16"/>
      <color theme="8" tint="-0.499984740745262"/>
      <name val="Calibri"/>
      <family val="2"/>
      <scheme val="minor"/>
    </font>
    <font>
      <sz val="10"/>
      <color theme="0"/>
      <name val="Calibri"/>
      <family val="2"/>
      <scheme val="minor"/>
    </font>
    <font>
      <u/>
      <sz val="11"/>
      <color indexed="12"/>
      <name val="Arial"/>
      <family val="2"/>
    </font>
    <font>
      <sz val="10"/>
      <color rgb="FF000000"/>
      <name val="Times New Roman"/>
      <family val="1"/>
    </font>
    <font>
      <sz val="10"/>
      <color rgb="FF000000"/>
      <name val="Abadi"/>
      <family val="2"/>
    </font>
    <font>
      <sz val="11.5"/>
      <name val="Abadi"/>
      <family val="2"/>
    </font>
    <font>
      <sz val="10"/>
      <name val="Abadi"/>
      <family val="2"/>
    </font>
    <font>
      <b/>
      <sz val="12"/>
      <name val="Abadi"/>
      <family val="2"/>
    </font>
    <font>
      <sz val="11"/>
      <name val="Abadi"/>
      <family val="2"/>
    </font>
    <font>
      <sz val="11"/>
      <color rgb="FF000000"/>
      <name val="Abadi"/>
      <family val="2"/>
    </font>
    <font>
      <sz val="18"/>
      <name val="Abadi"/>
      <family val="2"/>
    </font>
    <font>
      <sz val="12"/>
      <color theme="1"/>
      <name val="Calibri"/>
      <family val="2"/>
      <scheme val="minor"/>
    </font>
    <font>
      <b/>
      <u/>
      <sz val="72"/>
      <color rgb="FFFF0000"/>
      <name val="Calibri"/>
      <family val="2"/>
      <scheme val="minor"/>
    </font>
    <font>
      <b/>
      <u/>
      <sz val="11"/>
      <color rgb="FFFF0000"/>
      <name val="Calibri"/>
      <family val="2"/>
      <scheme val="minor"/>
    </font>
    <font>
      <b/>
      <sz val="11"/>
      <color rgb="FFFF0000"/>
      <name val="Calibri"/>
      <family val="2"/>
      <scheme val="minor"/>
    </font>
    <font>
      <sz val="20"/>
      <color theme="1"/>
      <name val="Calibri"/>
      <family val="2"/>
      <scheme val="minor"/>
    </font>
    <font>
      <b/>
      <sz val="22"/>
      <name val="Arial Black"/>
      <family val="2"/>
    </font>
    <font>
      <b/>
      <sz val="28"/>
      <name val="Arial Black"/>
      <family val="2"/>
    </font>
    <font>
      <b/>
      <sz val="16"/>
      <name val="Arial"/>
      <family val="2"/>
    </font>
    <font>
      <sz val="18"/>
      <name val="Arial"/>
      <family val="2"/>
    </font>
    <font>
      <b/>
      <sz val="11"/>
      <name val="Arial"/>
      <family val="2"/>
    </font>
    <font>
      <sz val="10"/>
      <name val="Blackadder ITC"/>
      <family val="5"/>
    </font>
    <font>
      <sz val="8"/>
      <color theme="1"/>
      <name val="Blackadder ITC"/>
      <family val="5"/>
    </font>
    <font>
      <b/>
      <sz val="7.5"/>
      <name val="Arial"/>
      <family val="2"/>
    </font>
    <font>
      <b/>
      <sz val="8"/>
      <color theme="1"/>
      <name val="Calibri"/>
      <family val="2"/>
      <scheme val="minor"/>
    </font>
    <font>
      <b/>
      <sz val="18"/>
      <name val="Arial"/>
      <family val="2"/>
    </font>
    <font>
      <sz val="11"/>
      <name val="Calibri"/>
      <family val="2"/>
      <scheme val="minor"/>
    </font>
    <font>
      <sz val="10"/>
      <color rgb="FF3333FF"/>
      <name val="Arial"/>
      <family val="2"/>
    </font>
    <font>
      <sz val="6"/>
      <name val="Small Fonts"/>
      <family val="2"/>
    </font>
    <font>
      <b/>
      <sz val="9"/>
      <name val="Arial"/>
      <family val="2"/>
    </font>
    <font>
      <b/>
      <sz val="10"/>
      <color rgb="FF3333FF"/>
      <name val="Arial"/>
      <family val="2"/>
    </font>
    <font>
      <b/>
      <u/>
      <sz val="5"/>
      <name val="Arial"/>
      <family val="2"/>
    </font>
    <font>
      <b/>
      <u/>
      <sz val="10"/>
      <name val="Arial"/>
      <family val="2"/>
    </font>
    <font>
      <sz val="10"/>
      <color theme="0"/>
      <name val="Arial"/>
      <family val="2"/>
    </font>
    <font>
      <sz val="10"/>
      <name val="Monotype Corsiva"/>
      <family val="4"/>
    </font>
    <font>
      <u/>
      <sz val="8"/>
      <color theme="0"/>
      <name val="Arial"/>
      <family val="2"/>
    </font>
    <font>
      <sz val="10"/>
      <color rgb="FF0000FF"/>
      <name val="Arial"/>
      <family val="2"/>
    </font>
    <font>
      <b/>
      <sz val="7.5"/>
      <color theme="1"/>
      <name val="Calibri"/>
      <family val="2"/>
      <scheme val="minor"/>
    </font>
    <font>
      <sz val="7.5"/>
      <name val="Arial"/>
      <family val="2"/>
    </font>
    <font>
      <sz val="8"/>
      <color theme="1"/>
      <name val="Arial"/>
      <family val="2"/>
    </font>
    <font>
      <b/>
      <sz val="7"/>
      <name val="Arial"/>
      <family val="2"/>
    </font>
    <font>
      <i/>
      <sz val="7"/>
      <name val="Arial"/>
      <family val="2"/>
    </font>
    <font>
      <sz val="8"/>
      <color rgb="FF000000"/>
      <name val="Segoe UI"/>
      <charset val="1"/>
    </font>
  </fonts>
  <fills count="3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gray125">
        <bgColor theme="0"/>
      </patternFill>
    </fill>
    <fill>
      <patternFill patternType="solid">
        <fgColor rgb="FF92D050"/>
        <bgColor indexed="64"/>
      </patternFill>
    </fill>
    <fill>
      <patternFill patternType="mediumGray">
        <bgColor theme="0"/>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theme="1" tint="0.34998626667073579"/>
        <bgColor indexed="64"/>
      </patternFill>
    </fill>
    <fill>
      <patternFill patternType="solid">
        <fgColor theme="0" tint="-0.34998626667073579"/>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27"/>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27"/>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27"/>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left>
      <right/>
      <top/>
      <bottom/>
      <diagonal/>
    </border>
    <border>
      <left/>
      <right style="medium">
        <color theme="0"/>
      </right>
      <top/>
      <bottom/>
      <diagonal/>
    </border>
    <border>
      <left style="medium">
        <color theme="0"/>
      </left>
      <right/>
      <top style="medium">
        <color indexed="64"/>
      </top>
      <bottom/>
      <diagonal/>
    </border>
    <border>
      <left style="medium">
        <color theme="0"/>
      </left>
      <right/>
      <top/>
      <bottom style="medium">
        <color indexed="64"/>
      </bottom>
      <diagonal/>
    </border>
    <border>
      <left/>
      <right style="medium">
        <color theme="0"/>
      </right>
      <top style="medium">
        <color indexed="64"/>
      </top>
      <bottom/>
      <diagonal/>
    </border>
    <border>
      <left/>
      <right style="medium">
        <color theme="0"/>
      </right>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style="thin">
        <color theme="8"/>
      </top>
      <bottom style="medium">
        <color theme="8"/>
      </bottom>
      <diagonal/>
    </border>
    <border>
      <left/>
      <right style="thin">
        <color theme="8" tint="0.79998168889431442"/>
      </right>
      <top style="medium">
        <color theme="8"/>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auto="1"/>
      </left>
      <right/>
      <top style="thin">
        <color rgb="FF000000"/>
      </top>
      <bottom style="thin">
        <color rgb="FF000000"/>
      </bottom>
      <diagonal/>
    </border>
    <border>
      <left style="thin">
        <color rgb="FF000000"/>
      </left>
      <right/>
      <top/>
      <bottom/>
      <diagonal/>
    </border>
    <border>
      <left/>
      <right style="medium">
        <color indexed="64"/>
      </right>
      <top style="thin">
        <color auto="1"/>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67">
    <xf numFmtId="0" fontId="0"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9" fillId="16" borderId="2" applyNumberFormat="0" applyAlignment="0" applyProtection="0"/>
    <xf numFmtId="0" fontId="10" fillId="17" borderId="3" applyNumberFormat="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2" applyNumberFormat="0" applyAlignment="0" applyProtection="0"/>
    <xf numFmtId="0" fontId="17" fillId="0" borderId="7" applyNumberFormat="0" applyFill="0" applyAlignment="0" applyProtection="0"/>
    <xf numFmtId="0" fontId="18" fillId="7" borderId="0" applyNumberFormat="0" applyBorder="0" applyAlignment="0" applyProtection="0"/>
    <xf numFmtId="0" fontId="5" fillId="0" borderId="0"/>
    <xf numFmtId="0" fontId="5" fillId="4" borderId="8" applyNumberFormat="0" applyFont="0" applyAlignment="0" applyProtection="0"/>
    <xf numFmtId="0" fontId="19" fillId="16" borderId="9" applyNumberFormat="0" applyAlignment="0" applyProtection="0"/>
    <xf numFmtId="0" fontId="20" fillId="0" borderId="0" applyNumberFormat="0" applyFill="0" applyBorder="0" applyAlignment="0" applyProtection="0"/>
    <xf numFmtId="0" fontId="21" fillId="0" borderId="10" applyNumberFormat="0" applyFill="0" applyAlignment="0" applyProtection="0"/>
    <xf numFmtId="0" fontId="17" fillId="0" borderId="0" applyNumberFormat="0" applyFill="0" applyBorder="0" applyAlignment="0" applyProtection="0"/>
    <xf numFmtId="0" fontId="2" fillId="0" borderId="0"/>
    <xf numFmtId="0" fontId="5" fillId="0" borderId="0"/>
    <xf numFmtId="0" fontId="2" fillId="0" borderId="0"/>
    <xf numFmtId="0" fontId="2" fillId="0" borderId="0"/>
    <xf numFmtId="0" fontId="2" fillId="0" borderId="0"/>
    <xf numFmtId="0" fontId="15" fillId="0" borderId="35" applyNumberFormat="0" applyFill="0" applyAlignment="0" applyProtection="0"/>
    <xf numFmtId="0" fontId="15" fillId="0" borderId="35" applyNumberFormat="0" applyFill="0" applyAlignment="0" applyProtection="0"/>
    <xf numFmtId="0" fontId="15" fillId="0" borderId="60" applyNumberFormat="0" applyFill="0" applyAlignment="0" applyProtection="0"/>
    <xf numFmtId="0" fontId="15" fillId="0" borderId="67" applyNumberFormat="0" applyFill="0" applyAlignment="0" applyProtection="0"/>
    <xf numFmtId="0" fontId="48" fillId="0" borderId="0"/>
    <xf numFmtId="0" fontId="96" fillId="0" borderId="0" applyNumberFormat="0" applyFill="0" applyBorder="0" applyAlignment="0" applyProtection="0"/>
    <xf numFmtId="0" fontId="102" fillId="0" borderId="0"/>
    <xf numFmtId="0" fontId="103" fillId="0" borderId="0" applyNumberFormat="0" applyFill="0" applyBorder="0" applyAlignment="0" applyProtection="0"/>
    <xf numFmtId="0" fontId="104" fillId="0" borderId="0"/>
    <xf numFmtId="0" fontId="105" fillId="0" borderId="0" applyNumberFormat="0" applyFill="0" applyAlignment="0" applyProtection="0"/>
    <xf numFmtId="0" fontId="104" fillId="0" borderId="0" applyNumberFormat="0" applyFill="0" applyProtection="0">
      <alignment horizontal="right" vertical="center" indent="1"/>
    </xf>
    <xf numFmtId="14" fontId="104" fillId="0" borderId="0" applyFill="0" applyBorder="0">
      <alignment horizontal="center" vertical="center"/>
    </xf>
    <xf numFmtId="0" fontId="106" fillId="0" borderId="121" applyNumberFormat="0" applyFill="0" applyProtection="0"/>
    <xf numFmtId="0" fontId="107" fillId="34" borderId="122" applyNumberFormat="0" applyProtection="0">
      <alignment horizontal="center" vertical="center"/>
    </xf>
    <xf numFmtId="9" fontId="2" fillId="0" borderId="0" applyFont="0" applyFill="0" applyBorder="0" applyProtection="0">
      <alignment horizontal="center" vertical="center"/>
    </xf>
    <xf numFmtId="37" fontId="2" fillId="0" borderId="0" applyFont="0" applyFill="0" applyBorder="0" applyProtection="0">
      <alignment horizontal="center" vertical="center"/>
    </xf>
    <xf numFmtId="0" fontId="108" fillId="0" borderId="0" applyNumberFormat="0" applyFill="0" applyBorder="0" applyAlignment="0" applyProtection="0">
      <alignment vertical="top"/>
      <protection locked="0"/>
    </xf>
    <xf numFmtId="0" fontId="109" fillId="0" borderId="0"/>
  </cellStyleXfs>
  <cellXfs count="2240">
    <xf numFmtId="0" fontId="0" fillId="0" borderId="0" xfId="0"/>
    <xf numFmtId="0" fontId="24" fillId="0" borderId="0" xfId="38" applyFont="1" applyAlignment="1">
      <alignment horizontal="left" indent="1"/>
    </xf>
    <xf numFmtId="0" fontId="5" fillId="0" borderId="0" xfId="38"/>
    <xf numFmtId="0" fontId="4" fillId="0" borderId="0" xfId="0" applyFont="1"/>
    <xf numFmtId="0" fontId="4" fillId="18" borderId="0" xfId="0" applyFont="1" applyFill="1" applyAlignment="1">
      <alignment horizontal="center"/>
    </xf>
    <xf numFmtId="0" fontId="0" fillId="0" borderId="29" xfId="0" applyBorder="1"/>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0" xfId="0" applyAlignment="1">
      <alignment horizontal="right"/>
    </xf>
    <xf numFmtId="0" fontId="26" fillId="0" borderId="0" xfId="0" applyFont="1"/>
    <xf numFmtId="0" fontId="0" fillId="19" borderId="0" xfId="0" applyFill="1"/>
    <xf numFmtId="0" fontId="5" fillId="23" borderId="0" xfId="38" applyFill="1" applyAlignment="1">
      <alignment horizontal="centerContinuous"/>
    </xf>
    <xf numFmtId="0" fontId="39" fillId="0" borderId="45" xfId="38" applyFont="1" applyBorder="1" applyAlignment="1">
      <alignment horizontal="center" vertical="top"/>
    </xf>
    <xf numFmtId="0" fontId="39" fillId="0" borderId="45" xfId="38" quotePrefix="1" applyFont="1" applyBorder="1" applyAlignment="1">
      <alignment horizontal="center" vertical="center" wrapText="1"/>
    </xf>
    <xf numFmtId="0" fontId="5" fillId="22" borderId="0" xfId="38" applyFill="1"/>
    <xf numFmtId="0" fontId="37" fillId="23" borderId="12" xfId="38" applyFont="1" applyFill="1" applyBorder="1"/>
    <xf numFmtId="0" fontId="25" fillId="23" borderId="12" xfId="38" quotePrefix="1" applyFont="1" applyFill="1" applyBorder="1" applyAlignment="1">
      <alignment horizontal="left"/>
    </xf>
    <xf numFmtId="0" fontId="37" fillId="23" borderId="0" xfId="38" applyFont="1" applyFill="1" applyAlignment="1">
      <alignment horizontal="center"/>
    </xf>
    <xf numFmtId="0" fontId="25" fillId="23" borderId="0" xfId="38" quotePrefix="1" applyFont="1" applyFill="1" applyAlignment="1">
      <alignment horizontal="left"/>
    </xf>
    <xf numFmtId="0" fontId="37" fillId="23" borderId="0" xfId="38" applyFont="1" applyFill="1" applyAlignment="1">
      <alignment horizontal="left"/>
    </xf>
    <xf numFmtId="0" fontId="37" fillId="23" borderId="17" xfId="38" applyFont="1" applyFill="1" applyBorder="1" applyAlignment="1">
      <alignment horizontal="left"/>
    </xf>
    <xf numFmtId="0" fontId="25" fillId="22" borderId="12" xfId="38" applyFont="1" applyFill="1" applyBorder="1"/>
    <xf numFmtId="0" fontId="25" fillId="22" borderId="0" xfId="38" quotePrefix="1" applyFont="1" applyFill="1" applyAlignment="1">
      <alignment horizontal="center"/>
    </xf>
    <xf numFmtId="0" fontId="25" fillId="22" borderId="0" xfId="38" applyFont="1" applyFill="1" applyAlignment="1">
      <alignment horizontal="left" vertical="top"/>
    </xf>
    <xf numFmtId="0" fontId="25" fillId="22" borderId="17" xfId="38" quotePrefix="1" applyFont="1" applyFill="1" applyBorder="1" applyAlignment="1">
      <alignment horizontal="center"/>
    </xf>
    <xf numFmtId="0" fontId="25" fillId="19" borderId="37" xfId="38" applyFont="1" applyFill="1" applyBorder="1" applyAlignment="1">
      <alignment vertical="center"/>
    </xf>
    <xf numFmtId="0" fontId="25" fillId="23" borderId="0" xfId="38" applyFont="1" applyFill="1" applyAlignment="1">
      <alignment vertical="center"/>
    </xf>
    <xf numFmtId="0" fontId="25" fillId="23" borderId="0" xfId="38" quotePrefix="1" applyFont="1" applyFill="1" applyAlignment="1">
      <alignment vertical="center"/>
    </xf>
    <xf numFmtId="0" fontId="37" fillId="23" borderId="15" xfId="38" applyFont="1" applyFill="1" applyBorder="1"/>
    <xf numFmtId="0" fontId="26" fillId="0" borderId="1" xfId="0" applyFont="1" applyBorder="1" applyAlignment="1" applyProtection="1">
      <alignment horizontal="center" vertical="center"/>
      <protection locked="0"/>
    </xf>
    <xf numFmtId="0" fontId="34" fillId="0" borderId="0" xfId="0" applyFont="1"/>
    <xf numFmtId="0" fontId="33" fillId="0" borderId="0" xfId="0" applyFont="1" applyAlignment="1">
      <alignment vertical="center" wrapText="1"/>
    </xf>
    <xf numFmtId="0" fontId="27" fillId="0" borderId="0" xfId="0" applyFont="1" applyAlignment="1">
      <alignment vertical="center" wrapText="1"/>
    </xf>
    <xf numFmtId="0" fontId="5" fillId="0" borderId="0" xfId="0" applyFont="1"/>
    <xf numFmtId="0" fontId="5" fillId="0" borderId="0" xfId="0" applyFont="1" applyAlignment="1">
      <alignment wrapText="1"/>
    </xf>
    <xf numFmtId="0" fontId="36" fillId="0" borderId="0" xfId="0" applyFont="1" applyAlignment="1">
      <alignment wrapText="1"/>
    </xf>
    <xf numFmtId="0" fontId="36" fillId="0" borderId="0" xfId="0" applyFont="1"/>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8" xfId="0" applyFont="1" applyBorder="1" applyAlignment="1">
      <alignment horizontal="center" vertical="center" textRotation="90" wrapText="1"/>
    </xf>
    <xf numFmtId="0" fontId="5" fillId="0" borderId="73" xfId="0" applyFont="1" applyBorder="1" applyAlignment="1">
      <alignment horizontal="center" vertical="center" wrapText="1"/>
    </xf>
    <xf numFmtId="0" fontId="5" fillId="0" borderId="39" xfId="0" applyFont="1" applyBorder="1" applyAlignment="1">
      <alignment horizontal="center" vertical="center" textRotation="90" wrapText="1"/>
    </xf>
    <xf numFmtId="0" fontId="31" fillId="0" borderId="0" xfId="0" applyFont="1"/>
    <xf numFmtId="0" fontId="0" fillId="22" borderId="0" xfId="0" applyFill="1"/>
    <xf numFmtId="0" fontId="0" fillId="22" borderId="17" xfId="0" applyFill="1" applyBorder="1"/>
    <xf numFmtId="0" fontId="0" fillId="22" borderId="0" xfId="0" applyFill="1" applyProtection="1">
      <protection locked="0"/>
    </xf>
    <xf numFmtId="0" fontId="0" fillId="22" borderId="25" xfId="0" applyFill="1" applyBorder="1" applyProtection="1">
      <protection locked="0"/>
    </xf>
    <xf numFmtId="0" fontId="0" fillId="22" borderId="22" xfId="0" applyFill="1" applyBorder="1" applyProtection="1">
      <protection locked="0"/>
    </xf>
    <xf numFmtId="0" fontId="0" fillId="22" borderId="23" xfId="0" applyFill="1" applyBorder="1" applyProtection="1">
      <protection locked="0"/>
    </xf>
    <xf numFmtId="0" fontId="0" fillId="22" borderId="68" xfId="0" applyFill="1" applyBorder="1" applyProtection="1">
      <protection locked="0"/>
    </xf>
    <xf numFmtId="0" fontId="0" fillId="22" borderId="80" xfId="0" applyFill="1" applyBorder="1" applyProtection="1">
      <protection locked="0"/>
    </xf>
    <xf numFmtId="0" fontId="0" fillId="22" borderId="55" xfId="0" applyFill="1" applyBorder="1" applyProtection="1">
      <protection locked="0"/>
    </xf>
    <xf numFmtId="0" fontId="0" fillId="22" borderId="68" xfId="0" applyFill="1" applyBorder="1" applyAlignment="1" applyProtection="1">
      <alignment horizontal="left"/>
      <protection locked="0"/>
    </xf>
    <xf numFmtId="0" fontId="25" fillId="22" borderId="12" xfId="0" applyFont="1" applyFill="1" applyBorder="1" applyAlignment="1" applyProtection="1">
      <alignment vertical="top" wrapText="1"/>
      <protection locked="0"/>
    </xf>
    <xf numFmtId="0" fontId="25" fillId="22" borderId="22" xfId="0" applyFont="1" applyFill="1" applyBorder="1" applyAlignment="1" applyProtection="1">
      <alignment vertical="top" wrapText="1"/>
      <protection locked="0"/>
    </xf>
    <xf numFmtId="0" fontId="25" fillId="22" borderId="22" xfId="0" applyFont="1" applyFill="1" applyBorder="1" applyAlignment="1" applyProtection="1">
      <alignment horizontal="center" vertical="top" wrapText="1"/>
      <protection locked="0"/>
    </xf>
    <xf numFmtId="0" fontId="25" fillId="22" borderId="82" xfId="0" applyFont="1" applyFill="1" applyBorder="1" applyAlignment="1" applyProtection="1">
      <alignment vertical="top" wrapText="1"/>
      <protection locked="0"/>
    </xf>
    <xf numFmtId="0" fontId="25" fillId="22" borderId="50" xfId="0" applyFont="1" applyFill="1" applyBorder="1" applyAlignment="1" applyProtection="1">
      <alignment vertical="top" wrapText="1"/>
      <protection locked="0"/>
    </xf>
    <xf numFmtId="0" fontId="25" fillId="22" borderId="55" xfId="0" applyFont="1" applyFill="1" applyBorder="1" applyAlignment="1" applyProtection="1">
      <alignment vertical="top" wrapText="1"/>
      <protection locked="0"/>
    </xf>
    <xf numFmtId="0" fontId="25" fillId="22" borderId="55" xfId="0" applyFont="1" applyFill="1" applyBorder="1" applyAlignment="1" applyProtection="1">
      <alignment horizontal="center" vertical="top" wrapText="1"/>
      <protection locked="0"/>
    </xf>
    <xf numFmtId="0" fontId="25" fillId="22" borderId="72" xfId="0" applyFont="1" applyFill="1" applyBorder="1" applyAlignment="1" applyProtection="1">
      <alignment vertical="top" wrapText="1"/>
      <protection locked="0"/>
    </xf>
    <xf numFmtId="164" fontId="52" fillId="0" borderId="84" xfId="53" applyNumberFormat="1" applyFont="1" applyBorder="1" applyAlignment="1" applyProtection="1">
      <alignment horizontal="center"/>
      <protection locked="0"/>
    </xf>
    <xf numFmtId="0" fontId="37" fillId="22" borderId="0" xfId="0" applyFont="1" applyFill="1" applyAlignment="1">
      <alignment horizontal="center"/>
    </xf>
    <xf numFmtId="0" fontId="27" fillId="0" borderId="0" xfId="0" applyFont="1" applyAlignment="1">
      <alignment vertical="center"/>
    </xf>
    <xf numFmtId="0" fontId="25" fillId="23" borderId="12" xfId="0" quotePrefix="1" applyFont="1" applyFill="1" applyBorder="1" applyAlignment="1">
      <alignment horizontal="left"/>
    </xf>
    <xf numFmtId="0" fontId="0" fillId="22" borderId="0" xfId="0" applyFill="1" applyAlignment="1">
      <alignment horizontal="centerContinuous"/>
    </xf>
    <xf numFmtId="0" fontId="25" fillId="22" borderId="0" xfId="0" quotePrefix="1" applyFont="1" applyFill="1" applyAlignment="1">
      <alignment horizontal="left"/>
    </xf>
    <xf numFmtId="0" fontId="37" fillId="22" borderId="0" xfId="0" applyFont="1" applyFill="1" applyAlignment="1">
      <alignment horizontal="left"/>
    </xf>
    <xf numFmtId="0" fontId="37" fillId="23" borderId="17" xfId="0" applyFont="1" applyFill="1" applyBorder="1" applyAlignment="1">
      <alignment horizontal="left"/>
    </xf>
    <xf numFmtId="0" fontId="25" fillId="22" borderId="12" xfId="0" applyFont="1" applyFill="1" applyBorder="1"/>
    <xf numFmtId="0" fontId="25" fillId="22" borderId="0" xfId="0" quotePrefix="1" applyFont="1" applyFill="1" applyAlignment="1">
      <alignment horizontal="center"/>
    </xf>
    <xf numFmtId="0" fontId="25" fillId="22" borderId="0" xfId="0" applyFont="1" applyFill="1" applyAlignment="1">
      <alignment horizontal="left" vertical="top"/>
    </xf>
    <xf numFmtId="0" fontId="25" fillId="22" borderId="17" xfId="0" quotePrefix="1" applyFont="1" applyFill="1" applyBorder="1" applyAlignment="1">
      <alignment horizontal="center"/>
    </xf>
    <xf numFmtId="0" fontId="29" fillId="22" borderId="0" xfId="0" applyFont="1" applyFill="1"/>
    <xf numFmtId="15" fontId="72" fillId="22" borderId="0" xfId="0" applyNumberFormat="1" applyFont="1" applyFill="1"/>
    <xf numFmtId="15" fontId="29" fillId="22" borderId="0" xfId="0" applyNumberFormat="1" applyFont="1" applyFill="1" applyAlignment="1">
      <alignment horizontal="center"/>
    </xf>
    <xf numFmtId="15" fontId="29" fillId="22" borderId="0" xfId="0" applyNumberFormat="1" applyFont="1" applyFill="1"/>
    <xf numFmtId="0" fontId="29" fillId="22" borderId="0" xfId="0" applyFont="1" applyFill="1" applyAlignment="1">
      <alignment horizontal="right"/>
    </xf>
    <xf numFmtId="0" fontId="0" fillId="0" borderId="0" xfId="0" applyAlignment="1">
      <alignment vertical="center"/>
    </xf>
    <xf numFmtId="0" fontId="25" fillId="23" borderId="0" xfId="0" applyFont="1" applyFill="1"/>
    <xf numFmtId="0" fontId="25" fillId="23" borderId="0" xfId="0" applyFont="1" applyFill="1" applyAlignment="1">
      <alignment horizontal="centerContinuous"/>
    </xf>
    <xf numFmtId="0" fontId="5" fillId="22" borderId="0" xfId="0" quotePrefix="1" applyFont="1" applyFill="1" applyAlignment="1">
      <alignment horizontal="center"/>
    </xf>
    <xf numFmtId="0" fontId="5" fillId="22" borderId="0" xfId="0" applyFont="1" applyFill="1" applyAlignment="1">
      <alignment horizontal="left"/>
    </xf>
    <xf numFmtId="0" fontId="25" fillId="23" borderId="99" xfId="0" quotePrefix="1" applyFont="1" applyFill="1" applyBorder="1" applyAlignment="1">
      <alignment horizontal="left"/>
    </xf>
    <xf numFmtId="0" fontId="37" fillId="23" borderId="100" xfId="0" applyFont="1" applyFill="1" applyBorder="1" applyAlignment="1">
      <alignment horizontal="left"/>
    </xf>
    <xf numFmtId="0" fontId="5" fillId="22" borderId="99" xfId="0" applyFont="1" applyFill="1" applyBorder="1"/>
    <xf numFmtId="0" fontId="25" fillId="22" borderId="100" xfId="0" quotePrefix="1" applyFont="1" applyFill="1" applyBorder="1" applyAlignment="1">
      <alignment horizontal="center"/>
    </xf>
    <xf numFmtId="0" fontId="40" fillId="18" borderId="96" xfId="0" applyFont="1" applyFill="1" applyBorder="1" applyAlignment="1">
      <alignment horizontal="left" vertical="center" wrapText="1"/>
    </xf>
    <xf numFmtId="0" fontId="5" fillId="31" borderId="38" xfId="0" applyFont="1" applyFill="1" applyBorder="1" applyAlignment="1">
      <alignment horizontal="center" vertical="center" textRotation="90" wrapText="1"/>
    </xf>
    <xf numFmtId="0" fontId="5" fillId="18" borderId="38" xfId="0" applyFont="1" applyFill="1" applyBorder="1" applyAlignment="1">
      <alignment horizontal="center" vertical="center" textRotation="90" wrapText="1"/>
    </xf>
    <xf numFmtId="0" fontId="5" fillId="32" borderId="38" xfId="0" applyFont="1" applyFill="1" applyBorder="1" applyAlignment="1">
      <alignment horizontal="center" vertical="center" textRotation="90" wrapText="1"/>
    </xf>
    <xf numFmtId="0" fontId="25" fillId="18" borderId="57" xfId="0" quotePrefix="1" applyFont="1" applyFill="1" applyBorder="1" applyAlignment="1">
      <alignment horizontal="left" vertical="center"/>
    </xf>
    <xf numFmtId="0" fontId="25" fillId="18" borderId="44" xfId="0" quotePrefix="1" applyFont="1" applyFill="1" applyBorder="1" applyAlignment="1">
      <alignment horizontal="left" vertical="center"/>
    </xf>
    <xf numFmtId="0" fontId="0" fillId="0" borderId="1" xfId="0" applyBorder="1" applyAlignment="1" applyProtection="1">
      <alignment horizontal="left" vertical="center"/>
      <protection locked="0"/>
    </xf>
    <xf numFmtId="0" fontId="4" fillId="0" borderId="0" xfId="0" applyFont="1" applyAlignment="1">
      <alignment vertical="center"/>
    </xf>
    <xf numFmtId="0" fontId="40" fillId="18" borderId="95" xfId="0" applyFont="1" applyFill="1" applyBorder="1" applyAlignment="1">
      <alignment horizontal="right" vertical="center"/>
    </xf>
    <xf numFmtId="0" fontId="40" fillId="18" borderId="96" xfId="0" applyFont="1" applyFill="1" applyBorder="1" applyAlignment="1">
      <alignment horizontal="right" vertical="center"/>
    </xf>
    <xf numFmtId="0" fontId="40" fillId="18" borderId="94" xfId="0" applyFont="1" applyFill="1" applyBorder="1" applyAlignment="1">
      <alignment horizontal="right" vertical="center"/>
    </xf>
    <xf numFmtId="0" fontId="25" fillId="22" borderId="44" xfId="0" applyFont="1" applyFill="1" applyBorder="1" applyAlignment="1">
      <alignment vertical="center"/>
    </xf>
    <xf numFmtId="0" fontId="25" fillId="22" borderId="50" xfId="0" applyFont="1" applyFill="1" applyBorder="1"/>
    <xf numFmtId="0" fontId="96" fillId="0" borderId="1" xfId="54" applyBorder="1" applyAlignment="1" applyProtection="1">
      <alignment horizontal="left" vertical="center"/>
      <protection locked="0"/>
    </xf>
    <xf numFmtId="0" fontId="0" fillId="0" borderId="0" xfId="0" applyProtection="1">
      <protection hidden="1"/>
    </xf>
    <xf numFmtId="0" fontId="0" fillId="0" borderId="0" xfId="0" applyAlignment="1">
      <alignment horizontal="center"/>
    </xf>
    <xf numFmtId="0" fontId="0" fillId="0" borderId="0" xfId="0" applyAlignment="1">
      <alignment horizontal="left"/>
    </xf>
    <xf numFmtId="0" fontId="23" fillId="0" borderId="0" xfId="38" applyFont="1" applyAlignment="1">
      <alignment horizontal="left"/>
    </xf>
    <xf numFmtId="0" fontId="4" fillId="0" borderId="0" xfId="0" applyFont="1" applyAlignment="1">
      <alignment horizontal="left"/>
    </xf>
    <xf numFmtId="0" fontId="22" fillId="0" borderId="0" xfId="38" applyFont="1" applyAlignment="1">
      <alignment horizontal="left"/>
    </xf>
    <xf numFmtId="0" fontId="4" fillId="0" borderId="22" xfId="0" applyFont="1" applyBorder="1" applyAlignment="1">
      <alignment horizontal="left"/>
    </xf>
    <xf numFmtId="0" fontId="5" fillId="0" borderId="57" xfId="0" applyFont="1" applyBorder="1" applyAlignment="1" applyProtection="1">
      <alignment vertical="center" wrapText="1"/>
      <protection locked="0"/>
    </xf>
    <xf numFmtId="0" fontId="5" fillId="0" borderId="56" xfId="0" applyFont="1" applyBorder="1" applyAlignment="1" applyProtection="1">
      <alignment vertical="center" wrapText="1"/>
      <protection locked="0"/>
    </xf>
    <xf numFmtId="1" fontId="5" fillId="31" borderId="56" xfId="0" applyNumberFormat="1" applyFont="1" applyFill="1" applyBorder="1" applyAlignment="1" applyProtection="1">
      <alignment horizontal="center" vertical="center"/>
      <protection locked="0"/>
    </xf>
    <xf numFmtId="1" fontId="5" fillId="18" borderId="56" xfId="0" applyNumberFormat="1" applyFont="1" applyFill="1" applyBorder="1" applyAlignment="1" applyProtection="1">
      <alignment horizontal="center" vertical="center"/>
      <protection locked="0"/>
    </xf>
    <xf numFmtId="1" fontId="5" fillId="32" borderId="56" xfId="0" applyNumberFormat="1" applyFont="1" applyFill="1" applyBorder="1" applyAlignment="1" applyProtection="1">
      <alignment horizontal="center" vertical="center"/>
      <protection locked="0"/>
    </xf>
    <xf numFmtId="1" fontId="5" fillId="31" borderId="45" xfId="0" applyNumberFormat="1" applyFont="1" applyFill="1" applyBorder="1" applyAlignment="1" applyProtection="1">
      <alignment horizontal="center" vertical="center"/>
      <protection locked="0"/>
    </xf>
    <xf numFmtId="1" fontId="5" fillId="18" borderId="45" xfId="0" applyNumberFormat="1" applyFont="1" applyFill="1" applyBorder="1" applyAlignment="1" applyProtection="1">
      <alignment horizontal="center" vertical="center"/>
      <protection locked="0"/>
    </xf>
    <xf numFmtId="1" fontId="5" fillId="32" borderId="45" xfId="0" applyNumberFormat="1" applyFont="1" applyFill="1" applyBorder="1" applyAlignment="1" applyProtection="1">
      <alignment horizontal="center" vertical="center"/>
      <protection locked="0"/>
    </xf>
    <xf numFmtId="0" fontId="5" fillId="0" borderId="47" xfId="0" applyFont="1" applyBorder="1" applyAlignment="1" applyProtection="1">
      <alignment vertical="center" wrapText="1"/>
      <protection locked="0"/>
    </xf>
    <xf numFmtId="0" fontId="5" fillId="0" borderId="34" xfId="0" applyFont="1" applyBorder="1" applyAlignment="1" applyProtection="1">
      <alignment vertical="center" wrapText="1"/>
      <protection locked="0"/>
    </xf>
    <xf numFmtId="14" fontId="0" fillId="0" borderId="1" xfId="0" applyNumberFormat="1" applyBorder="1" applyAlignment="1" applyProtection="1">
      <alignment horizontal="left" vertical="center"/>
      <protection locked="0"/>
    </xf>
    <xf numFmtId="168" fontId="0" fillId="0" borderId="1" xfId="0" applyNumberFormat="1" applyBorder="1" applyAlignment="1" applyProtection="1">
      <alignment horizontal="left" vertical="center"/>
      <protection locked="0"/>
    </xf>
    <xf numFmtId="0" fontId="40" fillId="18" borderId="95" xfId="0" applyFont="1" applyFill="1" applyBorder="1" applyAlignment="1">
      <alignment horizontal="left" vertical="center"/>
    </xf>
    <xf numFmtId="0" fontId="40" fillId="18" borderId="94" xfId="0" applyFont="1" applyFill="1" applyBorder="1" applyAlignment="1">
      <alignment horizontal="left" vertical="center" wrapText="1"/>
    </xf>
    <xf numFmtId="0" fontId="5" fillId="23" borderId="0" xfId="38" applyFill="1" applyAlignment="1" applyProtection="1">
      <alignment horizontal="center" vertical="center"/>
      <protection locked="0"/>
    </xf>
    <xf numFmtId="0" fontId="0" fillId="0" borderId="1" xfId="0" applyBorder="1"/>
    <xf numFmtId="0" fontId="30" fillId="0" borderId="1" xfId="0" applyFont="1" applyBorder="1"/>
    <xf numFmtId="0" fontId="30" fillId="0" borderId="1" xfId="0" applyFont="1" applyBorder="1" applyAlignment="1">
      <alignment horizontal="center"/>
    </xf>
    <xf numFmtId="170" fontId="0" fillId="0" borderId="1" xfId="0" applyNumberFormat="1" applyBorder="1" applyAlignment="1" applyProtection="1">
      <alignment horizontal="left" vertical="center"/>
      <protection locked="0"/>
    </xf>
    <xf numFmtId="0" fontId="0" fillId="0" borderId="0" xfId="0" applyAlignment="1">
      <alignment horizontal="right" vertical="center"/>
    </xf>
    <xf numFmtId="0" fontId="43" fillId="26" borderId="1" xfId="0" applyFont="1" applyFill="1" applyBorder="1" applyAlignment="1">
      <alignment horizontal="center" vertical="center" wrapText="1"/>
    </xf>
    <xf numFmtId="0" fontId="0" fillId="22" borderId="0" xfId="0" applyFill="1" applyAlignment="1">
      <alignment horizontal="center" vertical="center" wrapText="1"/>
    </xf>
    <xf numFmtId="0" fontId="43" fillId="25" borderId="1" xfId="0" applyFont="1" applyFill="1" applyBorder="1" applyAlignment="1">
      <alignment horizontal="center" vertical="center" wrapText="1"/>
    </xf>
    <xf numFmtId="0" fontId="0" fillId="0" borderId="0" xfId="0" applyAlignment="1">
      <alignment horizontal="center" vertical="center" wrapText="1"/>
    </xf>
    <xf numFmtId="0" fontId="43" fillId="24" borderId="1" xfId="0" applyFont="1" applyFill="1" applyBorder="1" applyAlignment="1">
      <alignment horizontal="center" vertical="center" wrapText="1"/>
    </xf>
    <xf numFmtId="0" fontId="43" fillId="22" borderId="1" xfId="0" applyFont="1" applyFill="1" applyBorder="1" applyAlignment="1">
      <alignment horizontal="center" vertical="center" wrapText="1"/>
    </xf>
    <xf numFmtId="0" fontId="44" fillId="22" borderId="1" xfId="0" applyFont="1" applyFill="1" applyBorder="1" applyAlignment="1">
      <alignment horizontal="center" vertical="center" wrapText="1"/>
    </xf>
    <xf numFmtId="0" fontId="36" fillId="22" borderId="1" xfId="0" applyFont="1" applyFill="1" applyBorder="1" applyAlignment="1">
      <alignment horizontal="center" vertical="center" wrapText="1"/>
    </xf>
    <xf numFmtId="0" fontId="43" fillId="22" borderId="0" xfId="0" applyFont="1" applyFill="1" applyAlignment="1">
      <alignment horizontal="center" vertical="center" wrapText="1"/>
    </xf>
    <xf numFmtId="0" fontId="36"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52" fillId="0" borderId="11" xfId="53" applyFont="1" applyBorder="1" applyAlignment="1" applyProtection="1">
      <alignment horizontal="center"/>
      <protection hidden="1"/>
    </xf>
    <xf numFmtId="0" fontId="48" fillId="23" borderId="0" xfId="53" applyFill="1" applyProtection="1">
      <protection hidden="1"/>
    </xf>
    <xf numFmtId="171" fontId="52" fillId="0" borderId="85" xfId="53" applyNumberFormat="1" applyFont="1" applyBorder="1" applyAlignment="1" applyProtection="1">
      <alignment horizontal="center"/>
      <protection hidden="1"/>
    </xf>
    <xf numFmtId="0" fontId="48" fillId="23" borderId="0" xfId="53" applyFill="1" applyAlignment="1" applyProtection="1">
      <alignment horizontal="centerContinuous"/>
      <protection hidden="1"/>
    </xf>
    <xf numFmtId="165" fontId="58" fillId="0" borderId="0" xfId="53" applyNumberFormat="1" applyFont="1" applyAlignment="1" applyProtection="1">
      <alignment horizontal="center"/>
      <protection hidden="1"/>
    </xf>
    <xf numFmtId="0" fontId="48" fillId="23" borderId="0" xfId="53" applyFill="1" applyAlignment="1" applyProtection="1">
      <alignment horizontal="right"/>
      <protection hidden="1"/>
    </xf>
    <xf numFmtId="0" fontId="48" fillId="23" borderId="87" xfId="53" applyFill="1" applyBorder="1" applyProtection="1">
      <protection hidden="1"/>
    </xf>
    <xf numFmtId="0" fontId="48" fillId="23" borderId="87" xfId="53" applyFill="1" applyBorder="1" applyAlignment="1" applyProtection="1">
      <alignment horizontal="right"/>
      <protection hidden="1"/>
    </xf>
    <xf numFmtId="0" fontId="48" fillId="23" borderId="86" xfId="53" applyFill="1" applyBorder="1" applyAlignment="1" applyProtection="1">
      <alignment horizontal="right"/>
      <protection hidden="1"/>
    </xf>
    <xf numFmtId="2" fontId="48" fillId="23" borderId="0" xfId="53" applyNumberFormat="1" applyFill="1" applyAlignment="1" applyProtection="1">
      <alignment horizontal="center"/>
      <protection hidden="1"/>
    </xf>
    <xf numFmtId="2" fontId="48" fillId="23" borderId="0" xfId="53" applyNumberFormat="1" applyFill="1" applyAlignment="1" applyProtection="1">
      <alignment horizontal="centerContinuous"/>
      <protection hidden="1"/>
    </xf>
    <xf numFmtId="0" fontId="48" fillId="23" borderId="86" xfId="53" applyFill="1" applyBorder="1" applyAlignment="1" applyProtection="1">
      <alignment horizontal="centerContinuous"/>
      <protection hidden="1"/>
    </xf>
    <xf numFmtId="0" fontId="48" fillId="23" borderId="88" xfId="53" applyFill="1" applyBorder="1" applyProtection="1">
      <protection hidden="1"/>
    </xf>
    <xf numFmtId="2" fontId="48" fillId="23" borderId="88" xfId="53" applyNumberFormat="1" applyFill="1" applyBorder="1" applyAlignment="1" applyProtection="1">
      <alignment horizontal="center"/>
      <protection hidden="1"/>
    </xf>
    <xf numFmtId="2" fontId="48" fillId="23" borderId="87" xfId="53" applyNumberFormat="1" applyFill="1" applyBorder="1" applyAlignment="1" applyProtection="1">
      <alignment horizontal="centerContinuous"/>
      <protection hidden="1"/>
    </xf>
    <xf numFmtId="2" fontId="48" fillId="23" borderId="88" xfId="53" applyNumberFormat="1" applyFill="1" applyBorder="1" applyAlignment="1" applyProtection="1">
      <alignment horizontal="centerContinuous"/>
      <protection hidden="1"/>
    </xf>
    <xf numFmtId="0" fontId="48" fillId="23" borderId="88" xfId="53" applyFill="1" applyBorder="1" applyAlignment="1" applyProtection="1">
      <alignment horizontal="centerContinuous"/>
      <protection hidden="1"/>
    </xf>
    <xf numFmtId="2" fontId="48" fillId="23" borderId="86" xfId="53" applyNumberFormat="1" applyFill="1" applyBorder="1" applyAlignment="1" applyProtection="1">
      <alignment horizontal="centerContinuous"/>
      <protection hidden="1"/>
    </xf>
    <xf numFmtId="0" fontId="25" fillId="22" borderId="0" xfId="0" applyFont="1" applyFill="1" applyProtection="1">
      <protection locked="0" hidden="1"/>
    </xf>
    <xf numFmtId="0" fontId="37" fillId="22" borderId="0" xfId="0" applyFont="1" applyFill="1" applyProtection="1">
      <protection locked="0" hidden="1"/>
    </xf>
    <xf numFmtId="0" fontId="37" fillId="22" borderId="0" xfId="0" applyFont="1" applyFill="1" applyAlignment="1" applyProtection="1">
      <alignment horizontal="center"/>
      <protection locked="0" hidden="1"/>
    </xf>
    <xf numFmtId="0" fontId="0" fillId="22" borderId="0" xfId="0" applyFill="1" applyAlignment="1" applyProtection="1">
      <alignment horizontal="center"/>
      <protection locked="0" hidden="1"/>
    </xf>
    <xf numFmtId="0" fontId="44" fillId="22" borderId="0" xfId="0" applyFont="1" applyFill="1" applyProtection="1">
      <protection locked="0" hidden="1"/>
    </xf>
    <xf numFmtId="0" fontId="5" fillId="22" borderId="0" xfId="0" applyFont="1" applyFill="1" applyAlignment="1" applyProtection="1">
      <alignment horizontal="center"/>
      <protection locked="0" hidden="1"/>
    </xf>
    <xf numFmtId="0" fontId="40" fillId="22" borderId="0" xfId="0" applyFont="1" applyFill="1" applyAlignment="1" applyProtection="1">
      <alignment horizontal="center"/>
      <protection locked="0" hidden="1"/>
    </xf>
    <xf numFmtId="0" fontId="40" fillId="22" borderId="0" xfId="0" applyFont="1" applyFill="1" applyAlignment="1" applyProtection="1">
      <alignment horizontal="center" vertical="center"/>
      <protection locked="0" hidden="1"/>
    </xf>
    <xf numFmtId="0" fontId="40" fillId="22" borderId="13" xfId="0" applyFont="1" applyFill="1" applyBorder="1" applyAlignment="1" applyProtection="1">
      <alignment horizontal="center"/>
      <protection locked="0" hidden="1"/>
    </xf>
    <xf numFmtId="0" fontId="0" fillId="22" borderId="19" xfId="0" applyFill="1" applyBorder="1" applyAlignment="1" applyProtection="1">
      <alignment horizontal="left"/>
      <protection locked="0" hidden="1"/>
    </xf>
    <xf numFmtId="0" fontId="0" fillId="22" borderId="11" xfId="0" applyFill="1" applyBorder="1" applyAlignment="1" applyProtection="1">
      <alignment horizontal="left"/>
      <protection locked="0" hidden="1"/>
    </xf>
    <xf numFmtId="0" fontId="0" fillId="22" borderId="13" xfId="0" applyFill="1" applyBorder="1" applyAlignment="1" applyProtection="1">
      <alignment horizontal="center"/>
      <protection locked="0" hidden="1"/>
    </xf>
    <xf numFmtId="167" fontId="0" fillId="22" borderId="0" xfId="0" applyNumberFormat="1" applyFill="1" applyAlignment="1" applyProtection="1">
      <alignment horizontal="center"/>
      <protection locked="0" hidden="1"/>
    </xf>
    <xf numFmtId="0" fontId="0" fillId="22" borderId="0" xfId="0" applyFill="1" applyProtection="1">
      <protection locked="0" hidden="1"/>
    </xf>
    <xf numFmtId="0" fontId="0" fillId="22" borderId="11" xfId="0" applyFill="1" applyBorder="1" applyAlignment="1" applyProtection="1">
      <alignment horizontal="center"/>
      <protection locked="0" hidden="1"/>
    </xf>
    <xf numFmtId="0" fontId="39" fillId="24" borderId="45" xfId="38" applyFont="1" applyFill="1" applyBorder="1" applyAlignment="1">
      <alignment horizontal="center" vertical="center" wrapText="1"/>
    </xf>
    <xf numFmtId="0" fontId="25" fillId="0" borderId="40" xfId="38" applyFont="1" applyBorder="1" applyAlignment="1" applyProtection="1">
      <alignment horizontal="center" wrapText="1"/>
      <protection locked="0"/>
    </xf>
    <xf numFmtId="14" fontId="25" fillId="0" borderId="13" xfId="38" applyNumberFormat="1" applyFont="1" applyBorder="1" applyAlignment="1" applyProtection="1">
      <alignment horizontal="center"/>
      <protection locked="0"/>
    </xf>
    <xf numFmtId="0" fontId="25" fillId="24" borderId="36" xfId="38" applyFont="1" applyFill="1" applyBorder="1" applyAlignment="1">
      <alignment horizontal="center"/>
    </xf>
    <xf numFmtId="0" fontId="25" fillId="24" borderId="41" xfId="38" applyFont="1" applyFill="1" applyBorder="1" applyAlignment="1">
      <alignment horizontal="center"/>
    </xf>
    <xf numFmtId="14" fontId="25" fillId="0" borderId="68" xfId="38" applyNumberFormat="1" applyFont="1" applyBorder="1" applyAlignment="1" applyProtection="1">
      <alignment horizontal="center"/>
      <protection locked="0"/>
    </xf>
    <xf numFmtId="0" fontId="0" fillId="0" borderId="1" xfId="0" applyBorder="1" applyAlignment="1">
      <alignment wrapText="1"/>
    </xf>
    <xf numFmtId="0" fontId="0" fillId="0" borderId="1" xfId="0" quotePrefix="1" applyBorder="1" applyAlignment="1" applyProtection="1">
      <alignment horizontal="left" vertical="center"/>
      <protection locked="0"/>
    </xf>
    <xf numFmtId="1" fontId="0" fillId="0" borderId="115" xfId="0" applyNumberFormat="1" applyBorder="1" applyAlignment="1" applyProtection="1">
      <alignment horizontal="left" vertical="center"/>
      <protection locked="0"/>
    </xf>
    <xf numFmtId="0" fontId="101" fillId="0" borderId="0" xfId="0" applyFont="1"/>
    <xf numFmtId="0" fontId="110" fillId="23" borderId="15" xfId="66" applyFont="1" applyFill="1" applyBorder="1" applyAlignment="1">
      <alignment horizontal="left" vertical="top"/>
    </xf>
    <xf numFmtId="0" fontId="110" fillId="23" borderId="16" xfId="66" applyFont="1" applyFill="1" applyBorder="1" applyAlignment="1">
      <alignment horizontal="left" vertical="top"/>
    </xf>
    <xf numFmtId="0" fontId="110" fillId="23" borderId="12" xfId="66" applyFont="1" applyFill="1" applyBorder="1" applyAlignment="1">
      <alignment horizontal="left" wrapText="1"/>
    </xf>
    <xf numFmtId="0" fontId="110" fillId="23" borderId="12" xfId="66" applyFont="1" applyFill="1" applyBorder="1" applyAlignment="1">
      <alignment horizontal="left" vertical="center" wrapText="1"/>
    </xf>
    <xf numFmtId="0" fontId="110" fillId="23" borderId="12" xfId="66" applyFont="1" applyFill="1" applyBorder="1" applyAlignment="1">
      <alignment horizontal="left" vertical="top" wrapText="1"/>
    </xf>
    <xf numFmtId="0" fontId="110" fillId="23" borderId="12" xfId="66" applyFont="1" applyFill="1" applyBorder="1" applyAlignment="1">
      <alignment horizontal="left" vertical="top"/>
    </xf>
    <xf numFmtId="0" fontId="110" fillId="23" borderId="28" xfId="66" applyFont="1" applyFill="1" applyBorder="1" applyAlignment="1">
      <alignment horizontal="left" vertical="top"/>
    </xf>
    <xf numFmtId="0" fontId="110" fillId="23" borderId="17" xfId="66" applyFont="1" applyFill="1" applyBorder="1" applyAlignment="1">
      <alignment horizontal="left" vertical="top"/>
    </xf>
    <xf numFmtId="0" fontId="110" fillId="23" borderId="17" xfId="66" applyFont="1" applyFill="1" applyBorder="1" applyAlignment="1">
      <alignment horizontal="left" vertical="center"/>
    </xf>
    <xf numFmtId="0" fontId="110" fillId="23" borderId="50" xfId="66" applyFont="1" applyFill="1" applyBorder="1" applyAlignment="1">
      <alignment horizontal="left" vertical="top" wrapText="1"/>
    </xf>
    <xf numFmtId="0" fontId="114" fillId="23" borderId="16" xfId="66" applyFont="1" applyFill="1" applyBorder="1" applyAlignment="1">
      <alignment horizontal="center" vertical="top" wrapText="1"/>
    </xf>
    <xf numFmtId="172" fontId="115" fillId="23" borderId="16" xfId="66" applyNumberFormat="1" applyFont="1" applyFill="1" applyBorder="1" applyAlignment="1">
      <alignment horizontal="center" vertical="top" shrinkToFit="1"/>
    </xf>
    <xf numFmtId="0" fontId="110" fillId="23" borderId="16" xfId="66" applyFont="1" applyFill="1" applyBorder="1" applyAlignment="1">
      <alignment horizontal="left" vertical="top" wrapText="1"/>
    </xf>
    <xf numFmtId="0" fontId="114" fillId="23" borderId="110" xfId="66" applyFont="1" applyFill="1" applyBorder="1" applyAlignment="1">
      <alignment horizontal="center" vertical="top" wrapText="1"/>
    </xf>
    <xf numFmtId="172" fontId="115" fillId="23" borderId="110" xfId="66" applyNumberFormat="1" applyFont="1" applyFill="1" applyBorder="1" applyAlignment="1">
      <alignment horizontal="center" vertical="top" shrinkToFit="1"/>
    </xf>
    <xf numFmtId="0" fontId="110" fillId="23" borderId="110" xfId="66" applyFont="1" applyFill="1" applyBorder="1" applyAlignment="1">
      <alignment horizontal="left" vertical="top" wrapText="1"/>
    </xf>
    <xf numFmtId="0" fontId="110" fillId="23" borderId="15" xfId="66" applyFont="1" applyFill="1" applyBorder="1" applyAlignment="1">
      <alignment horizontal="left" vertical="top" wrapText="1"/>
    </xf>
    <xf numFmtId="0" fontId="110" fillId="23" borderId="0" xfId="66" applyFont="1" applyFill="1" applyAlignment="1">
      <alignment horizontal="left" vertical="top"/>
    </xf>
    <xf numFmtId="0" fontId="110" fillId="23" borderId="0" xfId="66" applyFont="1" applyFill="1" applyAlignment="1">
      <alignment horizontal="left" vertical="center"/>
    </xf>
    <xf numFmtId="0" fontId="114" fillId="23" borderId="0" xfId="66" applyFont="1" applyFill="1" applyAlignment="1">
      <alignment horizontal="center" vertical="top" wrapText="1"/>
    </xf>
    <xf numFmtId="172" fontId="115" fillId="23" borderId="0" xfId="66" applyNumberFormat="1" applyFont="1" applyFill="1" applyAlignment="1">
      <alignment horizontal="center" vertical="top" shrinkToFit="1"/>
    </xf>
    <xf numFmtId="0" fontId="110" fillId="23" borderId="0" xfId="66" applyFont="1" applyFill="1" applyAlignment="1">
      <alignment horizontal="left" vertical="top" wrapText="1"/>
    </xf>
    <xf numFmtId="0" fontId="0" fillId="0" borderId="115" xfId="0" applyBorder="1" applyProtection="1">
      <protection locked="0"/>
    </xf>
    <xf numFmtId="0" fontId="0" fillId="0" borderId="1" xfId="0" applyBorder="1" applyAlignment="1">
      <alignment horizontal="left" vertical="center" wrapText="1"/>
    </xf>
    <xf numFmtId="0" fontId="117" fillId="0" borderId="1" xfId="0" applyFont="1" applyBorder="1" applyAlignment="1">
      <alignment horizontal="center" vertical="center" wrapText="1"/>
    </xf>
    <xf numFmtId="14" fontId="117" fillId="0" borderId="1" xfId="0" applyNumberFormat="1" applyFont="1" applyBorder="1" applyAlignment="1">
      <alignment horizontal="center" vertical="center" wrapText="1"/>
    </xf>
    <xf numFmtId="0" fontId="117" fillId="0" borderId="1" xfId="0" applyFont="1" applyBorder="1" applyAlignment="1">
      <alignment horizontal="center" vertical="center"/>
    </xf>
    <xf numFmtId="14" fontId="117" fillId="0" borderId="1" xfId="0" applyNumberFormat="1" applyFont="1" applyBorder="1" applyAlignment="1">
      <alignment horizontal="center" vertical="center"/>
    </xf>
    <xf numFmtId="14" fontId="4" fillId="0" borderId="0" xfId="0" applyNumberFormat="1" applyFont="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0" fillId="0" borderId="115" xfId="0" applyBorder="1" applyAlignment="1">
      <alignment wrapText="1"/>
    </xf>
    <xf numFmtId="0" fontId="0" fillId="0" borderId="115" xfId="0" applyBorder="1" applyAlignment="1">
      <alignment horizontal="center" wrapText="1"/>
    </xf>
    <xf numFmtId="14" fontId="0" fillId="0" borderId="115" xfId="0" applyNumberFormat="1" applyBorder="1" applyAlignment="1">
      <alignment horizontal="center" vertical="center"/>
    </xf>
    <xf numFmtId="0" fontId="97" fillId="0" borderId="0" xfId="0" applyFont="1" applyAlignment="1">
      <alignment vertical="center"/>
    </xf>
    <xf numFmtId="0" fontId="98" fillId="0" borderId="0" xfId="0" applyFont="1" applyAlignment="1">
      <alignment vertical="center" wrapText="1"/>
    </xf>
    <xf numFmtId="0" fontId="0" fillId="0" borderId="115" xfId="0" quotePrefix="1" applyBorder="1" applyAlignment="1" applyProtection="1">
      <alignment horizontal="left" vertical="center"/>
      <protection locked="0"/>
    </xf>
    <xf numFmtId="0" fontId="5" fillId="22" borderId="110" xfId="38" applyFill="1" applyBorder="1" applyAlignment="1">
      <alignment horizontal="right"/>
    </xf>
    <xf numFmtId="0" fontId="5" fillId="22" borderId="19" xfId="38" applyFill="1" applyBorder="1" applyAlignment="1">
      <alignment horizontal="left"/>
    </xf>
    <xf numFmtId="0" fontId="5" fillId="22" borderId="11" xfId="38" applyFill="1" applyBorder="1" applyAlignment="1">
      <alignment horizontal="left"/>
    </xf>
    <xf numFmtId="0" fontId="36" fillId="23" borderId="0" xfId="38" applyFont="1" applyFill="1" applyAlignment="1" applyProtection="1">
      <alignment horizontal="left"/>
      <protection locked="0"/>
    </xf>
    <xf numFmtId="0" fontId="38" fillId="22" borderId="25" xfId="38" applyFont="1" applyFill="1" applyBorder="1" applyAlignment="1">
      <alignment horizontal="left"/>
    </xf>
    <xf numFmtId="0" fontId="5" fillId="22" borderId="108" xfId="38" applyFill="1" applyBorder="1" applyAlignment="1">
      <alignment horizontal="right"/>
    </xf>
    <xf numFmtId="0" fontId="44" fillId="22" borderId="116" xfId="38" applyFont="1" applyFill="1" applyBorder="1" applyProtection="1">
      <protection locked="0"/>
    </xf>
    <xf numFmtId="0" fontId="44" fillId="22" borderId="120" xfId="38" applyFont="1" applyFill="1" applyBorder="1" applyProtection="1">
      <protection locked="0"/>
    </xf>
    <xf numFmtId="0" fontId="44" fillId="22" borderId="117" xfId="38" applyFont="1" applyFill="1" applyBorder="1" applyProtection="1">
      <protection locked="0"/>
    </xf>
    <xf numFmtId="0" fontId="46" fillId="22" borderId="0" xfId="38" applyFont="1" applyFill="1"/>
    <xf numFmtId="173" fontId="124" fillId="22" borderId="0" xfId="38" applyNumberFormat="1" applyFont="1" applyFill="1"/>
    <xf numFmtId="0" fontId="5" fillId="22" borderId="116" xfId="38" applyFill="1" applyBorder="1" applyAlignment="1" applyProtection="1">
      <alignment vertical="center"/>
      <protection locked="0"/>
    </xf>
    <xf numFmtId="0" fontId="5" fillId="22" borderId="116" xfId="38" applyFill="1" applyBorder="1" applyAlignment="1" applyProtection="1">
      <alignment horizontal="left" vertical="center"/>
      <protection locked="0"/>
    </xf>
    <xf numFmtId="0" fontId="42" fillId="22" borderId="0" xfId="38" applyFont="1" applyFill="1" applyAlignment="1">
      <alignment horizontal="center"/>
    </xf>
    <xf numFmtId="0" fontId="38" fillId="22" borderId="119" xfId="38" applyFont="1" applyFill="1" applyBorder="1" applyAlignment="1">
      <alignment horizontal="left"/>
    </xf>
    <xf numFmtId="0" fontId="38" fillId="22" borderId="113" xfId="38" applyFont="1" applyFill="1" applyBorder="1" applyAlignment="1">
      <alignment horizontal="left"/>
    </xf>
    <xf numFmtId="0" fontId="38" fillId="22" borderId="114" xfId="38" applyFont="1" applyFill="1" applyBorder="1" applyAlignment="1">
      <alignment horizontal="left"/>
    </xf>
    <xf numFmtId="0" fontId="5" fillId="22" borderId="50" xfId="38" applyFill="1" applyBorder="1" applyAlignment="1">
      <alignment horizontal="left"/>
    </xf>
    <xf numFmtId="14" fontId="25" fillId="0" borderId="115" xfId="38" applyNumberFormat="1" applyFont="1" applyBorder="1" applyAlignment="1" applyProtection="1">
      <alignment horizontal="center"/>
      <protection locked="0"/>
    </xf>
    <xf numFmtId="14" fontId="25" fillId="0" borderId="36" xfId="38" applyNumberFormat="1" applyFont="1" applyBorder="1" applyAlignment="1" applyProtection="1">
      <alignment horizontal="center"/>
      <protection locked="0"/>
    </xf>
    <xf numFmtId="0" fontId="127" fillId="22" borderId="11" xfId="38" applyFont="1" applyFill="1" applyBorder="1" applyAlignment="1">
      <alignment horizontal="left"/>
    </xf>
    <xf numFmtId="0" fontId="29" fillId="0" borderId="0" xfId="0" applyFont="1"/>
    <xf numFmtId="0" fontId="0" fillId="0" borderId="0" xfId="0" applyProtection="1">
      <protection locked="0"/>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wrapText="1"/>
      <protection locked="0"/>
    </xf>
    <xf numFmtId="0" fontId="5" fillId="0" borderId="12" xfId="0" applyFont="1" applyBorder="1" applyAlignment="1" applyProtection="1">
      <alignment horizontal="left" vertical="center" wrapText="1"/>
      <protection locked="0"/>
    </xf>
    <xf numFmtId="0" fontId="5" fillId="22" borderId="11" xfId="0" applyFont="1" applyFill="1" applyBorder="1" applyAlignment="1" applyProtection="1">
      <alignment horizontal="right"/>
      <protection locked="0" hidden="1"/>
    </xf>
    <xf numFmtId="0" fontId="25" fillId="22" borderId="30" xfId="0" applyFont="1" applyFill="1" applyBorder="1" applyProtection="1">
      <protection locked="0" hidden="1"/>
    </xf>
    <xf numFmtId="174" fontId="44" fillId="22" borderId="120" xfId="38" applyNumberFormat="1" applyFont="1" applyFill="1" applyBorder="1" applyProtection="1">
      <protection locked="0"/>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129" fillId="0" borderId="0" xfId="38" applyFont="1" applyAlignment="1">
      <alignment vertical="center" wrapText="1"/>
    </xf>
    <xf numFmtId="0" fontId="0" fillId="22" borderId="113" xfId="0" applyFill="1" applyBorder="1" applyProtection="1">
      <protection locked="0"/>
    </xf>
    <xf numFmtId="0" fontId="0" fillId="22" borderId="114" xfId="0" applyFill="1" applyBorder="1" applyProtection="1">
      <protection locked="0"/>
    </xf>
    <xf numFmtId="168" fontId="52" fillId="0" borderId="85" xfId="53" applyNumberFormat="1" applyFont="1" applyBorder="1" applyAlignment="1" applyProtection="1">
      <alignment horizontal="center"/>
      <protection hidden="1"/>
    </xf>
    <xf numFmtId="0" fontId="0" fillId="0" borderId="1" xfId="0" applyBorder="1" applyAlignment="1">
      <alignment horizontal="left" vertical="center"/>
    </xf>
    <xf numFmtId="0" fontId="0" fillId="0" borderId="1" xfId="0" applyBorder="1" applyAlignment="1">
      <alignment vertical="top"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7" fontId="5" fillId="0" borderId="57" xfId="0" applyNumberFormat="1" applyFont="1" applyBorder="1" applyAlignment="1" applyProtection="1">
      <alignment vertical="center" wrapText="1"/>
      <protection locked="0"/>
    </xf>
    <xf numFmtId="0" fontId="110" fillId="23" borderId="0" xfId="66" applyFont="1" applyFill="1" applyAlignment="1">
      <alignment horizontal="left" wrapText="1"/>
    </xf>
    <xf numFmtId="0" fontId="110" fillId="23" borderId="0" xfId="66" applyFont="1" applyFill="1" applyAlignment="1">
      <alignment horizontal="left" vertical="center" wrapText="1"/>
    </xf>
    <xf numFmtId="0" fontId="111" fillId="23" borderId="0" xfId="66" applyFont="1" applyFill="1" applyAlignment="1">
      <alignment horizontal="left" vertical="top" wrapText="1"/>
    </xf>
    <xf numFmtId="0" fontId="112" fillId="23" borderId="0" xfId="66" applyFont="1" applyFill="1" applyAlignment="1">
      <alignment horizontal="left" vertical="top" wrapText="1"/>
    </xf>
    <xf numFmtId="0" fontId="0" fillId="0" borderId="115" xfId="0" applyBorder="1" applyAlignment="1" applyProtection="1">
      <alignment horizontal="left" vertical="center"/>
      <protection locked="0"/>
    </xf>
    <xf numFmtId="0" fontId="5" fillId="0" borderId="42" xfId="0" applyFont="1" applyBorder="1" applyAlignment="1" applyProtection="1">
      <alignment vertical="center" wrapText="1"/>
      <protection locked="0"/>
    </xf>
    <xf numFmtId="0" fontId="5" fillId="0" borderId="116" xfId="0" applyFont="1" applyBorder="1" applyAlignment="1" applyProtection="1">
      <alignment vertical="center" wrapText="1"/>
      <protection locked="0"/>
    </xf>
    <xf numFmtId="0" fontId="25" fillId="22" borderId="115" xfId="0" applyFont="1" applyFill="1" applyBorder="1" applyAlignment="1" applyProtection="1">
      <alignment vertical="top" wrapText="1"/>
      <protection locked="0"/>
    </xf>
    <xf numFmtId="0" fontId="25" fillId="22" borderId="115" xfId="0" applyFont="1" applyFill="1" applyBorder="1" applyAlignment="1" applyProtection="1">
      <alignment horizontal="center" vertical="top" wrapText="1"/>
      <protection locked="0"/>
    </xf>
    <xf numFmtId="0" fontId="5" fillId="22" borderId="16" xfId="38" applyFill="1" applyBorder="1" applyProtection="1">
      <protection locked="0"/>
    </xf>
    <xf numFmtId="0" fontId="5" fillId="22" borderId="0" xfId="38" applyFill="1" applyProtection="1">
      <protection locked="0"/>
    </xf>
    <xf numFmtId="0" fontId="5" fillId="22" borderId="11" xfId="38" applyFill="1" applyBorder="1" applyProtection="1">
      <protection locked="0"/>
    </xf>
    <xf numFmtId="0" fontId="5" fillId="22" borderId="110" xfId="38" applyFill="1" applyBorder="1" applyProtection="1">
      <protection locked="0"/>
    </xf>
    <xf numFmtId="0" fontId="25" fillId="22" borderId="0" xfId="38" applyFont="1" applyFill="1"/>
    <xf numFmtId="0" fontId="5" fillId="23" borderId="12" xfId="38" applyFill="1" applyBorder="1" applyProtection="1">
      <protection locked="0"/>
    </xf>
    <xf numFmtId="0" fontId="5" fillId="23" borderId="0" xfId="38" applyFill="1" applyProtection="1">
      <protection locked="0"/>
    </xf>
    <xf numFmtId="0" fontId="5" fillId="23" borderId="30" xfId="38" applyFill="1" applyBorder="1" applyProtection="1">
      <protection locked="0"/>
    </xf>
    <xf numFmtId="0" fontId="5" fillId="23" borderId="117" xfId="38" applyFill="1" applyBorder="1" applyProtection="1">
      <protection locked="0"/>
    </xf>
    <xf numFmtId="0" fontId="5" fillId="23" borderId="116" xfId="38" applyFill="1" applyBorder="1" applyProtection="1">
      <protection locked="0"/>
    </xf>
    <xf numFmtId="0" fontId="5" fillId="23" borderId="31" xfId="38" applyFill="1" applyBorder="1" applyProtection="1">
      <protection locked="0"/>
    </xf>
    <xf numFmtId="0" fontId="5" fillId="23" borderId="50" xfId="38" applyFill="1" applyBorder="1" applyProtection="1">
      <protection locked="0"/>
    </xf>
    <xf numFmtId="0" fontId="5" fillId="23" borderId="110" xfId="38" applyFill="1" applyBorder="1" applyProtection="1">
      <protection locked="0"/>
    </xf>
    <xf numFmtId="0" fontId="5" fillId="23" borderId="18" xfId="38" applyFill="1" applyBorder="1" applyProtection="1">
      <protection locked="0"/>
    </xf>
    <xf numFmtId="0" fontId="5" fillId="23" borderId="21" xfId="38" applyFill="1" applyBorder="1" applyProtection="1">
      <protection locked="0"/>
    </xf>
    <xf numFmtId="0" fontId="5" fillId="23" borderId="34" xfId="38" applyFill="1" applyBorder="1" applyProtection="1">
      <protection locked="0"/>
    </xf>
    <xf numFmtId="0" fontId="5" fillId="23" borderId="32" xfId="38" applyFill="1" applyBorder="1" applyProtection="1">
      <protection locked="0"/>
    </xf>
    <xf numFmtId="0" fontId="5" fillId="22" borderId="0" xfId="38" applyFill="1" applyAlignment="1">
      <alignment horizontal="center"/>
    </xf>
    <xf numFmtId="0" fontId="5" fillId="22" borderId="17" xfId="38" applyFill="1" applyBorder="1" applyProtection="1">
      <protection locked="0"/>
    </xf>
    <xf numFmtId="0" fontId="5" fillId="22" borderId="108" xfId="38" applyFill="1" applyBorder="1" applyProtection="1">
      <protection locked="0"/>
    </xf>
    <xf numFmtId="0" fontId="25" fillId="22" borderId="76" xfId="38" applyFont="1" applyFill="1" applyBorder="1" applyProtection="1">
      <protection locked="0"/>
    </xf>
    <xf numFmtId="0" fontId="25" fillId="22" borderId="11" xfId="38" applyFont="1" applyFill="1" applyBorder="1" applyProtection="1">
      <protection locked="0"/>
    </xf>
    <xf numFmtId="0" fontId="5" fillId="22" borderId="77" xfId="38" applyFill="1" applyBorder="1" applyProtection="1">
      <protection locked="0"/>
    </xf>
    <xf numFmtId="0" fontId="25" fillId="22" borderId="18" xfId="38" applyFont="1" applyFill="1" applyBorder="1" applyProtection="1">
      <protection locked="0"/>
    </xf>
    <xf numFmtId="0" fontId="25" fillId="22" borderId="33" xfId="38" applyFont="1" applyFill="1" applyBorder="1" applyProtection="1">
      <protection locked="0"/>
    </xf>
    <xf numFmtId="0" fontId="25" fillId="22" borderId="113" xfId="38" applyFont="1" applyFill="1" applyBorder="1" applyProtection="1">
      <protection locked="0"/>
    </xf>
    <xf numFmtId="0" fontId="5" fillId="23" borderId="33" xfId="38" applyFill="1" applyBorder="1" applyProtection="1">
      <protection locked="0"/>
    </xf>
    <xf numFmtId="0" fontId="5" fillId="22" borderId="16" xfId="38" applyFill="1" applyBorder="1" applyAlignment="1" applyProtection="1">
      <alignment wrapText="1"/>
      <protection locked="0"/>
    </xf>
    <xf numFmtId="0" fontId="5" fillId="22" borderId="0" xfId="38" applyFill="1" applyAlignment="1">
      <alignment wrapText="1"/>
    </xf>
    <xf numFmtId="0" fontId="135" fillId="22" borderId="92" xfId="38" applyFont="1" applyFill="1" applyBorder="1" applyAlignment="1" applyProtection="1">
      <alignment vertical="center" wrapText="1"/>
      <protection locked="0"/>
    </xf>
    <xf numFmtId="0" fontId="135" fillId="22" borderId="48" xfId="38" applyFont="1" applyFill="1" applyBorder="1" applyAlignment="1" applyProtection="1">
      <alignment vertical="center" wrapText="1"/>
      <protection locked="0"/>
    </xf>
    <xf numFmtId="0" fontId="135" fillId="22" borderId="36" xfId="38" applyFont="1" applyFill="1" applyBorder="1" applyAlignment="1" applyProtection="1">
      <alignment vertical="center" wrapText="1"/>
      <protection locked="0"/>
    </xf>
    <xf numFmtId="0" fontId="135" fillId="22" borderId="19" xfId="38" applyFont="1" applyFill="1" applyBorder="1" applyAlignment="1" applyProtection="1">
      <alignment vertical="center"/>
      <protection locked="0"/>
    </xf>
    <xf numFmtId="0" fontId="135" fillId="22" borderId="11" xfId="38" applyFont="1" applyFill="1" applyBorder="1" applyAlignment="1" applyProtection="1">
      <alignment vertical="center"/>
      <protection locked="0"/>
    </xf>
    <xf numFmtId="0" fontId="135" fillId="22" borderId="95" xfId="38" applyFont="1" applyFill="1" applyBorder="1" applyAlignment="1" applyProtection="1">
      <alignment vertical="center" wrapText="1"/>
      <protection locked="0"/>
    </xf>
    <xf numFmtId="0" fontId="135" fillId="22" borderId="13" xfId="38" applyFont="1" applyFill="1" applyBorder="1" applyAlignment="1" applyProtection="1">
      <alignment vertical="center" wrapText="1"/>
      <protection locked="0"/>
    </xf>
    <xf numFmtId="0" fontId="135" fillId="22" borderId="0" xfId="38" applyFont="1" applyFill="1" applyAlignment="1" applyProtection="1">
      <alignment vertical="center" wrapText="1"/>
      <protection locked="0"/>
    </xf>
    <xf numFmtId="0" fontId="46" fillId="22" borderId="30" xfId="38" applyFont="1" applyFill="1" applyBorder="1" applyAlignment="1" applyProtection="1">
      <alignment wrapText="1"/>
      <protection locked="0"/>
    </xf>
    <xf numFmtId="0" fontId="46" fillId="22" borderId="117" xfId="38" applyFont="1" applyFill="1" applyBorder="1" applyAlignment="1" applyProtection="1">
      <alignment wrapText="1"/>
      <protection locked="0"/>
    </xf>
    <xf numFmtId="0" fontId="46" fillId="22" borderId="116" xfId="38" applyFont="1" applyFill="1" applyBorder="1" applyAlignment="1" applyProtection="1">
      <alignment horizontal="center" wrapText="1"/>
      <protection locked="0"/>
    </xf>
    <xf numFmtId="0" fontId="135" fillId="22" borderId="120" xfId="38" applyFont="1" applyFill="1" applyBorder="1" applyAlignment="1" applyProtection="1">
      <alignment vertical="center"/>
      <protection locked="0"/>
    </xf>
    <xf numFmtId="14" fontId="25" fillId="22" borderId="96" xfId="38" applyNumberFormat="1" applyFont="1" applyFill="1" applyBorder="1" applyAlignment="1" applyProtection="1">
      <alignment horizontal="center"/>
      <protection locked="0"/>
    </xf>
    <xf numFmtId="2" fontId="25" fillId="22" borderId="117" xfId="38" applyNumberFormat="1" applyFont="1" applyFill="1" applyBorder="1" applyAlignment="1" applyProtection="1">
      <alignment horizontal="center"/>
      <protection locked="0"/>
    </xf>
    <xf numFmtId="2" fontId="25" fillId="22" borderId="116" xfId="38" applyNumberFormat="1" applyFont="1" applyFill="1" applyBorder="1" applyAlignment="1" applyProtection="1">
      <alignment horizontal="center"/>
      <protection locked="0"/>
    </xf>
    <xf numFmtId="0" fontId="46" fillId="22" borderId="30" xfId="38" applyFont="1" applyFill="1" applyBorder="1" applyProtection="1">
      <protection locked="0"/>
    </xf>
    <xf numFmtId="0" fontId="46" fillId="22" borderId="117" xfId="38" applyFont="1" applyFill="1" applyBorder="1" applyProtection="1">
      <protection locked="0"/>
    </xf>
    <xf numFmtId="0" fontId="135" fillId="22" borderId="116" xfId="38" applyFont="1" applyFill="1" applyBorder="1" applyAlignment="1" applyProtection="1">
      <alignment vertical="center"/>
      <protection locked="0"/>
    </xf>
    <xf numFmtId="0" fontId="5" fillId="22" borderId="43" xfId="38" applyFill="1" applyBorder="1" applyProtection="1">
      <protection locked="0"/>
    </xf>
    <xf numFmtId="0" fontId="135" fillId="22" borderId="30" xfId="38" applyFont="1" applyFill="1" applyBorder="1" applyAlignment="1" applyProtection="1">
      <alignment vertical="center" wrapText="1"/>
      <protection locked="0"/>
    </xf>
    <xf numFmtId="0" fontId="135" fillId="22" borderId="120" xfId="38" applyFont="1" applyFill="1" applyBorder="1" applyAlignment="1" applyProtection="1">
      <alignment vertical="center" wrapText="1"/>
      <protection locked="0"/>
    </xf>
    <xf numFmtId="0" fontId="135" fillId="22" borderId="115" xfId="38" applyFont="1" applyFill="1" applyBorder="1" applyAlignment="1" applyProtection="1">
      <alignment vertical="center" wrapText="1"/>
      <protection locked="0"/>
    </xf>
    <xf numFmtId="0" fontId="135" fillId="22" borderId="96" xfId="38" applyFont="1" applyFill="1" applyBorder="1" applyAlignment="1" applyProtection="1">
      <alignment vertical="center" wrapText="1"/>
      <protection locked="0"/>
    </xf>
    <xf numFmtId="0" fontId="135" fillId="22" borderId="117" xfId="38" applyFont="1" applyFill="1" applyBorder="1" applyAlignment="1" applyProtection="1">
      <alignment vertical="center" wrapText="1"/>
      <protection locked="0"/>
    </xf>
    <xf numFmtId="0" fontId="135" fillId="22" borderId="116" xfId="38" applyFont="1" applyFill="1" applyBorder="1" applyAlignment="1" applyProtection="1">
      <alignment vertical="center" wrapText="1"/>
      <protection locked="0"/>
    </xf>
    <xf numFmtId="0" fontId="46" fillId="22" borderId="18" xfId="38" applyFont="1" applyFill="1" applyBorder="1" applyAlignment="1" applyProtection="1">
      <alignment wrapText="1"/>
      <protection locked="0"/>
    </xf>
    <xf numFmtId="0" fontId="46" fillId="22" borderId="21" xfId="38" applyFont="1" applyFill="1" applyBorder="1" applyAlignment="1" applyProtection="1">
      <alignment wrapText="1"/>
      <protection locked="0"/>
    </xf>
    <xf numFmtId="0" fontId="46" fillId="22" borderId="34" xfId="38" applyFont="1" applyFill="1" applyBorder="1" applyAlignment="1" applyProtection="1">
      <alignment horizontal="center" wrapText="1"/>
      <protection locked="0"/>
    </xf>
    <xf numFmtId="0" fontId="135" fillId="22" borderId="34" xfId="38" applyFont="1" applyFill="1" applyBorder="1" applyAlignment="1" applyProtection="1">
      <alignment vertical="center"/>
      <protection locked="0"/>
    </xf>
    <xf numFmtId="0" fontId="135" fillId="22" borderId="33" xfId="38" applyFont="1" applyFill="1" applyBorder="1" applyAlignment="1" applyProtection="1">
      <alignment vertical="center"/>
      <protection locked="0"/>
    </xf>
    <xf numFmtId="14" fontId="25" fillId="22" borderId="94" xfId="38" applyNumberFormat="1" applyFont="1" applyFill="1" applyBorder="1" applyAlignment="1" applyProtection="1">
      <alignment horizontal="center"/>
      <protection locked="0"/>
    </xf>
    <xf numFmtId="2" fontId="25" fillId="22" borderId="21" xfId="38" applyNumberFormat="1" applyFont="1" applyFill="1" applyBorder="1" applyAlignment="1" applyProtection="1">
      <alignment horizontal="center"/>
      <protection locked="0"/>
    </xf>
    <xf numFmtId="2" fontId="25" fillId="22" borderId="34" xfId="38" applyNumberFormat="1" applyFont="1" applyFill="1" applyBorder="1" applyAlignment="1" applyProtection="1">
      <alignment horizontal="center"/>
      <protection locked="0"/>
    </xf>
    <xf numFmtId="0" fontId="5" fillId="22" borderId="69" xfId="38" applyFill="1" applyBorder="1" applyProtection="1">
      <protection locked="0"/>
    </xf>
    <xf numFmtId="0" fontId="5" fillId="22" borderId="109" xfId="38" applyFill="1" applyBorder="1" applyProtection="1">
      <protection locked="0"/>
    </xf>
    <xf numFmtId="0" fontId="5" fillId="22" borderId="110" xfId="38" applyFill="1" applyBorder="1" applyAlignment="1" applyProtection="1">
      <alignment horizontal="center"/>
      <protection locked="0"/>
    </xf>
    <xf numFmtId="0" fontId="5" fillId="22" borderId="72" xfId="38" applyFill="1" applyBorder="1" applyAlignment="1" applyProtection="1">
      <alignment horizontal="center"/>
      <protection locked="0"/>
    </xf>
    <xf numFmtId="0" fontId="37" fillId="22" borderId="11" xfId="38" applyFont="1" applyFill="1" applyBorder="1"/>
    <xf numFmtId="0" fontId="5" fillId="22" borderId="0" xfId="38" applyFill="1" applyAlignment="1">
      <alignment horizontal="centerContinuous"/>
    </xf>
    <xf numFmtId="0" fontId="5" fillId="23" borderId="0" xfId="38" applyFill="1"/>
    <xf numFmtId="0" fontId="25" fillId="22" borderId="36" xfId="38" applyFont="1" applyFill="1" applyBorder="1" applyProtection="1">
      <protection locked="0"/>
    </xf>
    <xf numFmtId="0" fontId="25" fillId="22" borderId="41" xfId="38" applyFont="1" applyFill="1" applyBorder="1" applyProtection="1">
      <protection locked="0"/>
    </xf>
    <xf numFmtId="0" fontId="36" fillId="22" borderId="0" xfId="38" applyFont="1" applyFill="1"/>
    <xf numFmtId="0" fontId="25" fillId="22" borderId="42" xfId="38" applyFont="1" applyFill="1" applyBorder="1" applyProtection="1">
      <protection locked="0"/>
    </xf>
    <xf numFmtId="0" fontId="25" fillId="22" borderId="115" xfId="38" applyFont="1" applyFill="1" applyBorder="1" applyProtection="1">
      <protection locked="0"/>
    </xf>
    <xf numFmtId="0" fontId="25" fillId="22" borderId="43" xfId="38" applyFont="1" applyFill="1" applyBorder="1" applyProtection="1">
      <protection locked="0"/>
    </xf>
    <xf numFmtId="0" fontId="25" fillId="22" borderId="44" xfId="38" applyFont="1" applyFill="1" applyBorder="1" applyProtection="1">
      <protection locked="0"/>
    </xf>
    <xf numFmtId="0" fontId="25" fillId="22" borderId="45" xfId="38" applyFont="1" applyFill="1" applyBorder="1" applyProtection="1">
      <protection locked="0"/>
    </xf>
    <xf numFmtId="0" fontId="25" fillId="22" borderId="46" xfId="38" applyFont="1" applyFill="1" applyBorder="1" applyProtection="1">
      <protection locked="0"/>
    </xf>
    <xf numFmtId="0" fontId="36" fillId="22" borderId="0" xfId="38" applyFont="1" applyFill="1" applyAlignment="1" applyProtection="1">
      <alignment horizontal="left"/>
      <protection locked="0"/>
    </xf>
    <xf numFmtId="0" fontId="29" fillId="22" borderId="0" xfId="38" applyFont="1" applyFill="1"/>
    <xf numFmtId="15" fontId="72" fillId="22" borderId="0" xfId="38" applyNumberFormat="1" applyFont="1" applyFill="1"/>
    <xf numFmtId="15" fontId="29" fillId="22" borderId="0" xfId="38" applyNumberFormat="1" applyFont="1" applyFill="1" applyAlignment="1">
      <alignment horizontal="center"/>
    </xf>
    <xf numFmtId="15" fontId="29" fillId="22" borderId="0" xfId="38" applyNumberFormat="1" applyFont="1" applyFill="1"/>
    <xf numFmtId="0" fontId="29" fillId="22" borderId="0" xfId="38" applyFont="1" applyFill="1" applyAlignment="1">
      <alignment horizontal="right"/>
    </xf>
    <xf numFmtId="0" fontId="5" fillId="22" borderId="0" xfId="38" applyFill="1" applyAlignment="1">
      <alignment horizontal="right"/>
    </xf>
    <xf numFmtId="0" fontId="25" fillId="22" borderId="30" xfId="38" applyFont="1" applyFill="1" applyBorder="1" applyAlignment="1" applyProtection="1">
      <alignment horizontal="center"/>
      <protection locked="0"/>
    </xf>
    <xf numFmtId="0" fontId="25" fillId="22" borderId="117" xfId="38" applyFont="1" applyFill="1" applyBorder="1" applyAlignment="1" applyProtection="1">
      <alignment horizontal="center"/>
      <protection locked="0"/>
    </xf>
    <xf numFmtId="0" fontId="25" fillId="22" borderId="116" xfId="38" applyFont="1" applyFill="1" applyBorder="1" applyAlignment="1" applyProtection="1">
      <alignment horizontal="center"/>
      <protection locked="0"/>
    </xf>
    <xf numFmtId="0" fontId="37" fillId="22" borderId="0" xfId="38" applyFont="1" applyFill="1" applyAlignment="1" applyProtection="1">
      <alignment horizontal="left"/>
      <protection locked="0"/>
    </xf>
    <xf numFmtId="0" fontId="25" fillId="23" borderId="12" xfId="38" applyFont="1" applyFill="1" applyBorder="1" applyProtection="1">
      <protection locked="0"/>
    </xf>
    <xf numFmtId="0" fontId="25" fillId="23" borderId="0" xfId="38" quotePrefix="1" applyFont="1" applyFill="1" applyAlignment="1" applyProtection="1">
      <alignment horizontal="center"/>
      <protection locked="0"/>
    </xf>
    <xf numFmtId="0" fontId="25" fillId="23" borderId="0" xfId="38" applyFont="1" applyFill="1" applyAlignment="1" applyProtection="1">
      <alignment horizontal="left" vertical="top"/>
      <protection locked="0"/>
    </xf>
    <xf numFmtId="0" fontId="25" fillId="0" borderId="59" xfId="38" quotePrefix="1" applyFont="1" applyBorder="1" applyAlignment="1" applyProtection="1">
      <alignment horizontal="center" vertical="center" wrapText="1"/>
      <protection locked="0"/>
    </xf>
    <xf numFmtId="0" fontId="0" fillId="0" borderId="17" xfId="0" applyBorder="1" applyProtection="1">
      <protection locked="0"/>
    </xf>
    <xf numFmtId="0" fontId="25" fillId="23" borderId="108" xfId="0" applyFont="1" applyFill="1" applyBorder="1" applyProtection="1">
      <protection locked="0"/>
    </xf>
    <xf numFmtId="0" fontId="25" fillId="23" borderId="12" xfId="0" applyFont="1" applyFill="1" applyBorder="1" applyProtection="1">
      <protection locked="0"/>
    </xf>
    <xf numFmtId="0" fontId="25" fillId="23" borderId="110" xfId="0" applyFont="1" applyFill="1" applyBorder="1" applyProtection="1">
      <protection locked="0"/>
    </xf>
    <xf numFmtId="0" fontId="40" fillId="18" borderId="95" xfId="0" applyFont="1" applyFill="1" applyBorder="1" applyAlignment="1" applyProtection="1">
      <alignment vertical="center"/>
      <protection locked="0"/>
    </xf>
    <xf numFmtId="0" fontId="40" fillId="18" borderId="95" xfId="0" applyFont="1" applyFill="1" applyBorder="1" applyAlignment="1" applyProtection="1">
      <alignment horizontal="right" vertical="center"/>
      <protection locked="0"/>
    </xf>
    <xf numFmtId="0" fontId="40" fillId="18" borderId="96" xfId="0" applyFont="1" applyFill="1" applyBorder="1" applyAlignment="1" applyProtection="1">
      <alignment horizontal="left" vertical="center" wrapText="1"/>
      <protection locked="0"/>
    </xf>
    <xf numFmtId="0" fontId="40" fillId="18" borderId="96" xfId="0" applyFont="1" applyFill="1" applyBorder="1" applyAlignment="1" applyProtection="1">
      <alignment horizontal="right" vertical="center"/>
      <protection locked="0"/>
    </xf>
    <xf numFmtId="0" fontId="40" fillId="18" borderId="94" xfId="0" applyFont="1" applyFill="1" applyBorder="1" applyAlignment="1" applyProtection="1">
      <alignment vertical="center" wrapText="1"/>
      <protection locked="0"/>
    </xf>
    <xf numFmtId="0" fontId="40" fillId="18" borderId="94" xfId="0" applyFont="1" applyFill="1" applyBorder="1" applyAlignment="1" applyProtection="1">
      <alignment horizontal="right" vertical="center"/>
      <protection locked="0"/>
    </xf>
    <xf numFmtId="0" fontId="40" fillId="0" borderId="0" xfId="0" applyFont="1" applyAlignment="1" applyProtection="1">
      <alignment vertical="center" wrapText="1"/>
      <protection locked="0"/>
    </xf>
    <xf numFmtId="0" fontId="5" fillId="0" borderId="0" xfId="0" applyFont="1" applyAlignment="1" applyProtection="1">
      <alignment vertical="top" wrapText="1"/>
      <protection locked="0"/>
    </xf>
    <xf numFmtId="0" fontId="5" fillId="0" borderId="0" xfId="0" applyFont="1" applyAlignment="1" applyProtection="1">
      <alignment wrapText="1"/>
      <protection locked="0"/>
    </xf>
    <xf numFmtId="0" fontId="36" fillId="0" borderId="0" xfId="0" applyFont="1" applyAlignment="1" applyProtection="1">
      <alignment wrapText="1"/>
      <protection locked="0"/>
    </xf>
    <xf numFmtId="0" fontId="36" fillId="0" borderId="0" xfId="0" applyFont="1" applyProtection="1">
      <protection locked="0"/>
    </xf>
    <xf numFmtId="0" fontId="5" fillId="0" borderId="0" xfId="0" applyFont="1" applyProtection="1">
      <protection locked="0"/>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31" borderId="38" xfId="0" applyFont="1" applyFill="1" applyBorder="1" applyAlignment="1" applyProtection="1">
      <alignment horizontal="center" vertical="center" textRotation="90" wrapText="1"/>
      <protection locked="0"/>
    </xf>
    <xf numFmtId="0" fontId="5" fillId="18" borderId="38" xfId="0" applyFont="1" applyFill="1" applyBorder="1" applyAlignment="1" applyProtection="1">
      <alignment horizontal="center" vertical="center" textRotation="90" wrapText="1"/>
      <protection locked="0"/>
    </xf>
    <xf numFmtId="0" fontId="5" fillId="32" borderId="38" xfId="0" applyFont="1" applyFill="1" applyBorder="1" applyAlignment="1" applyProtection="1">
      <alignment horizontal="center" vertical="center" textRotation="90" wrapText="1"/>
      <protection locked="0"/>
    </xf>
    <xf numFmtId="0" fontId="5" fillId="0" borderId="38" xfId="0" applyFont="1" applyBorder="1" applyAlignment="1" applyProtection="1">
      <alignment horizontal="center" vertical="center" textRotation="90" wrapText="1"/>
      <protection locked="0"/>
    </xf>
    <xf numFmtId="0" fontId="5" fillId="0" borderId="73"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textRotation="90" wrapText="1"/>
      <protection locked="0"/>
    </xf>
    <xf numFmtId="0" fontId="0" fillId="18" borderId="95" xfId="0" applyFill="1" applyBorder="1" applyProtection="1">
      <protection locked="0"/>
    </xf>
    <xf numFmtId="0" fontId="0" fillId="18" borderId="96" xfId="0" applyFill="1" applyBorder="1" applyProtection="1">
      <protection locked="0"/>
    </xf>
    <xf numFmtId="0" fontId="0" fillId="18" borderId="94" xfId="0" applyFill="1" applyBorder="1" applyProtection="1">
      <protection locked="0"/>
    </xf>
    <xf numFmtId="0" fontId="0" fillId="22" borderId="15" xfId="0" applyFill="1" applyBorder="1" applyProtection="1">
      <protection locked="0"/>
    </xf>
    <xf numFmtId="0" fontId="0" fillId="22" borderId="16" xfId="0" applyFill="1" applyBorder="1" applyProtection="1">
      <protection locked="0"/>
    </xf>
    <xf numFmtId="0" fontId="0" fillId="22" borderId="28" xfId="0" applyFill="1" applyBorder="1" applyProtection="1">
      <protection locked="0"/>
    </xf>
    <xf numFmtId="0" fontId="0" fillId="22" borderId="12" xfId="0" applyFill="1" applyBorder="1" applyProtection="1">
      <protection locked="0"/>
    </xf>
    <xf numFmtId="0" fontId="0" fillId="22" borderId="17" xfId="0" applyFill="1" applyBorder="1" applyProtection="1">
      <protection locked="0"/>
    </xf>
    <xf numFmtId="0" fontId="0" fillId="22" borderId="76" xfId="0" applyFill="1" applyBorder="1" applyProtection="1">
      <protection locked="0"/>
    </xf>
    <xf numFmtId="0" fontId="0" fillId="22" borderId="11" xfId="0" applyFill="1" applyBorder="1" applyProtection="1">
      <protection locked="0"/>
    </xf>
    <xf numFmtId="0" fontId="0" fillId="22" borderId="77" xfId="0" applyFill="1" applyBorder="1" applyProtection="1">
      <protection locked="0"/>
    </xf>
    <xf numFmtId="0" fontId="5" fillId="22" borderId="78" xfId="0" applyFont="1" applyFill="1" applyBorder="1" applyProtection="1">
      <protection locked="0"/>
    </xf>
    <xf numFmtId="0" fontId="0" fillId="22" borderId="26" xfId="0" applyFill="1" applyBorder="1" applyProtection="1">
      <protection locked="0"/>
    </xf>
    <xf numFmtId="0" fontId="0" fillId="22" borderId="24" xfId="0" applyFill="1" applyBorder="1" applyProtection="1">
      <protection locked="0"/>
    </xf>
    <xf numFmtId="0" fontId="0" fillId="22" borderId="79" xfId="0" applyFill="1" applyBorder="1" applyProtection="1">
      <protection locked="0"/>
    </xf>
    <xf numFmtId="0" fontId="0" fillId="22" borderId="0" xfId="0" applyFill="1" applyAlignment="1" applyProtection="1">
      <alignment horizontal="center"/>
      <protection locked="0"/>
    </xf>
    <xf numFmtId="0" fontId="36" fillId="22" borderId="0" xfId="0" applyFont="1" applyFill="1" applyAlignment="1" applyProtection="1">
      <alignment horizontal="center"/>
      <protection locked="0"/>
    </xf>
    <xf numFmtId="0" fontId="31" fillId="0" borderId="0" xfId="0" applyFont="1" applyProtection="1">
      <protection locked="0"/>
    </xf>
    <xf numFmtId="0" fontId="0" fillId="22" borderId="13" xfId="0" applyFill="1" applyBorder="1" applyProtection="1">
      <protection locked="0"/>
    </xf>
    <xf numFmtId="0" fontId="0" fillId="22" borderId="19" xfId="0" applyFill="1" applyBorder="1" applyProtection="1">
      <protection locked="0"/>
    </xf>
    <xf numFmtId="0" fontId="0" fillId="22" borderId="78" xfId="0" applyFill="1" applyBorder="1" applyProtection="1">
      <protection locked="0"/>
    </xf>
    <xf numFmtId="0" fontId="0" fillId="22" borderId="50" xfId="0" applyFill="1" applyBorder="1" applyProtection="1">
      <protection locked="0"/>
    </xf>
    <xf numFmtId="0" fontId="0" fillId="22" borderId="51" xfId="0" applyFill="1" applyBorder="1" applyProtection="1">
      <protection locked="0"/>
    </xf>
    <xf numFmtId="0" fontId="5" fillId="22" borderId="18" xfId="0" applyFont="1" applyFill="1" applyBorder="1" applyAlignment="1">
      <alignment horizontal="left" vertical="center"/>
    </xf>
    <xf numFmtId="0" fontId="5" fillId="22" borderId="33" xfId="0" applyFont="1" applyFill="1" applyBorder="1" applyAlignment="1">
      <alignment horizontal="right" vertical="center"/>
    </xf>
    <xf numFmtId="0" fontId="5" fillId="22" borderId="32" xfId="0" applyFont="1" applyFill="1" applyBorder="1" applyAlignment="1">
      <alignment vertical="center"/>
    </xf>
    <xf numFmtId="0" fontId="25" fillId="22" borderId="15" xfId="0" applyFont="1" applyFill="1" applyBorder="1" applyProtection="1">
      <protection locked="0"/>
    </xf>
    <xf numFmtId="0" fontId="25" fillId="22" borderId="16" xfId="0" applyFont="1" applyFill="1" applyBorder="1" applyProtection="1">
      <protection locked="0"/>
    </xf>
    <xf numFmtId="0" fontId="25" fillId="22" borderId="28" xfId="0" applyFont="1" applyFill="1" applyBorder="1" applyProtection="1">
      <protection locked="0"/>
    </xf>
    <xf numFmtId="0" fontId="25" fillId="22" borderId="78" xfId="0" applyFont="1" applyFill="1" applyBorder="1" applyProtection="1">
      <protection locked="0"/>
    </xf>
    <xf numFmtId="0" fontId="25" fillId="22" borderId="25" xfId="0" applyFont="1" applyFill="1" applyBorder="1" applyProtection="1">
      <protection locked="0"/>
    </xf>
    <xf numFmtId="0" fontId="25" fillId="22" borderId="26" xfId="0" applyFont="1" applyFill="1" applyBorder="1" applyProtection="1">
      <protection locked="0"/>
    </xf>
    <xf numFmtId="0" fontId="25" fillId="22" borderId="24" xfId="0" applyFont="1" applyFill="1" applyBorder="1" applyProtection="1">
      <protection locked="0"/>
    </xf>
    <xf numFmtId="0" fontId="25" fillId="22" borderId="79" xfId="0" applyFont="1" applyFill="1" applyBorder="1" applyProtection="1">
      <protection locked="0"/>
    </xf>
    <xf numFmtId="0" fontId="25" fillId="22" borderId="20" xfId="0" applyFont="1" applyFill="1" applyBorder="1" applyAlignment="1" applyProtection="1">
      <alignment horizontal="centerContinuous"/>
      <protection locked="0"/>
    </xf>
    <xf numFmtId="0" fontId="25" fillId="22" borderId="14" xfId="0" applyFont="1" applyFill="1" applyBorder="1" applyAlignment="1" applyProtection="1">
      <alignment horizontal="centerContinuous"/>
      <protection locked="0"/>
    </xf>
    <xf numFmtId="0" fontId="25" fillId="22" borderId="116" xfId="0" applyFont="1" applyFill="1" applyBorder="1" applyAlignment="1" applyProtection="1">
      <alignment horizontal="center" vertical="top" wrapText="1"/>
      <protection locked="0"/>
    </xf>
    <xf numFmtId="0" fontId="25" fillId="22" borderId="43" xfId="0" applyFont="1" applyFill="1" applyBorder="1" applyAlignment="1" applyProtection="1">
      <alignment vertical="top" wrapText="1"/>
      <protection locked="0"/>
    </xf>
    <xf numFmtId="0" fontId="48" fillId="18" borderId="57" xfId="53" applyFill="1" applyBorder="1" applyAlignment="1" applyProtection="1">
      <alignment vertical="center"/>
      <protection locked="0" hidden="1"/>
    </xf>
    <xf numFmtId="0" fontId="48" fillId="18" borderId="56" xfId="53" applyFill="1" applyBorder="1" applyAlignment="1" applyProtection="1">
      <alignment vertical="center"/>
      <protection locked="0" hidden="1"/>
    </xf>
    <xf numFmtId="0" fontId="49" fillId="18" borderId="56" xfId="53" applyFont="1" applyFill="1" applyBorder="1" applyAlignment="1" applyProtection="1">
      <alignment horizontal="right" vertical="center"/>
      <protection locked="0" hidden="1"/>
    </xf>
    <xf numFmtId="0" fontId="48" fillId="0" borderId="0" xfId="53" applyAlignment="1" applyProtection="1">
      <alignment vertical="center"/>
      <protection locked="0"/>
    </xf>
    <xf numFmtId="0" fontId="48" fillId="0" borderId="0" xfId="53" applyProtection="1">
      <protection locked="0" hidden="1"/>
    </xf>
    <xf numFmtId="0" fontId="49" fillId="0" borderId="0" xfId="53" applyFont="1" applyAlignment="1" applyProtection="1">
      <alignment horizontal="right"/>
      <protection locked="0" hidden="1"/>
    </xf>
    <xf numFmtId="0" fontId="50" fillId="0" borderId="0" xfId="53" applyFont="1" applyAlignment="1" applyProtection="1">
      <alignment horizontal="right"/>
      <protection locked="0" hidden="1"/>
    </xf>
    <xf numFmtId="0" fontId="49" fillId="0" borderId="0" xfId="53" applyFont="1" applyProtection="1">
      <protection locked="0" hidden="1"/>
    </xf>
    <xf numFmtId="0" fontId="48" fillId="0" borderId="0" xfId="53" applyProtection="1">
      <protection locked="0"/>
    </xf>
    <xf numFmtId="0" fontId="52" fillId="0" borderId="0" xfId="53" applyFont="1" applyAlignment="1" applyProtection="1">
      <alignment horizontal="right"/>
      <protection locked="0" hidden="1"/>
    </xf>
    <xf numFmtId="0" fontId="52" fillId="0" borderId="83" xfId="53" applyFont="1" applyBorder="1" applyAlignment="1" applyProtection="1">
      <alignment horizontal="left"/>
      <protection locked="0" hidden="1"/>
    </xf>
    <xf numFmtId="0" fontId="52" fillId="0" borderId="83" xfId="53" applyFont="1" applyBorder="1" applyProtection="1">
      <protection locked="0" hidden="1"/>
    </xf>
    <xf numFmtId="0" fontId="52" fillId="0" borderId="0" xfId="53" applyFont="1" applyProtection="1">
      <protection locked="0" hidden="1"/>
    </xf>
    <xf numFmtId="0" fontId="50" fillId="0" borderId="0" xfId="53" applyFont="1" applyProtection="1">
      <protection locked="0" hidden="1"/>
    </xf>
    <xf numFmtId="0" fontId="52" fillId="0" borderId="11" xfId="53" applyFont="1" applyBorder="1" applyAlignment="1" applyProtection="1">
      <alignment horizontal="center"/>
      <protection locked="0" hidden="1"/>
    </xf>
    <xf numFmtId="0" fontId="53" fillId="0" borderId="0" xfId="53" applyFont="1" applyAlignment="1" applyProtection="1">
      <alignment horizontal="center"/>
      <protection locked="0" hidden="1"/>
    </xf>
    <xf numFmtId="0" fontId="48" fillId="23" borderId="0" xfId="53" applyFill="1" applyProtection="1">
      <protection locked="0" hidden="1"/>
    </xf>
    <xf numFmtId="0" fontId="48" fillId="23" borderId="15" xfId="53" applyFill="1" applyBorder="1" applyProtection="1">
      <protection locked="0" hidden="1"/>
    </xf>
    <xf numFmtId="0" fontId="48" fillId="23" borderId="16" xfId="53" applyFill="1" applyBorder="1" applyProtection="1">
      <protection locked="0" hidden="1"/>
    </xf>
    <xf numFmtId="0" fontId="48" fillId="23" borderId="28" xfId="53" applyFill="1" applyBorder="1" applyProtection="1">
      <protection locked="0" hidden="1"/>
    </xf>
    <xf numFmtId="0" fontId="54" fillId="23" borderId="0" xfId="53" applyFont="1" applyFill="1" applyAlignment="1" applyProtection="1">
      <alignment horizontal="centerContinuous"/>
      <protection locked="0" hidden="1"/>
    </xf>
    <xf numFmtId="0" fontId="48" fillId="23" borderId="12" xfId="53" applyFill="1" applyBorder="1" applyAlignment="1" applyProtection="1">
      <alignment horizontal="centerContinuous"/>
      <protection locked="0" hidden="1"/>
    </xf>
    <xf numFmtId="0" fontId="48" fillId="23" borderId="0" xfId="53" applyFill="1" applyAlignment="1" applyProtection="1">
      <alignment horizontal="centerContinuous"/>
      <protection locked="0" hidden="1"/>
    </xf>
    <xf numFmtId="0" fontId="48" fillId="23" borderId="17" xfId="53" applyFill="1" applyBorder="1" applyAlignment="1" applyProtection="1">
      <alignment horizontal="centerContinuous"/>
      <protection locked="0" hidden="1"/>
    </xf>
    <xf numFmtId="0" fontId="48" fillId="0" borderId="0" xfId="53" applyAlignment="1" applyProtection="1">
      <alignment horizontal="centerContinuous"/>
      <protection locked="0"/>
    </xf>
    <xf numFmtId="0" fontId="55" fillId="23" borderId="0" xfId="53" applyFont="1" applyFill="1" applyAlignment="1" applyProtection="1">
      <alignment horizontal="centerContinuous"/>
      <protection locked="0" hidden="1"/>
    </xf>
    <xf numFmtId="0" fontId="56" fillId="23" borderId="0" xfId="53" applyFont="1" applyFill="1" applyAlignment="1" applyProtection="1">
      <alignment horizontal="centerContinuous"/>
      <protection locked="0" hidden="1"/>
    </xf>
    <xf numFmtId="0" fontId="57" fillId="23" borderId="12" xfId="53" applyFont="1" applyFill="1" applyBorder="1" applyAlignment="1" applyProtection="1">
      <alignment horizontal="centerContinuous"/>
      <protection locked="0" hidden="1"/>
    </xf>
    <xf numFmtId="0" fontId="48" fillId="23" borderId="12" xfId="53" applyFill="1" applyBorder="1" applyProtection="1">
      <protection locked="0" hidden="1"/>
    </xf>
    <xf numFmtId="0" fontId="48" fillId="23" borderId="17" xfId="53" applyFill="1" applyBorder="1" applyProtection="1">
      <protection locked="0" hidden="1"/>
    </xf>
    <xf numFmtId="0" fontId="53" fillId="0" borderId="116" xfId="53" applyFont="1" applyBorder="1" applyAlignment="1" applyProtection="1">
      <alignment horizontal="centerContinuous"/>
      <protection locked="0" hidden="1"/>
    </xf>
    <xf numFmtId="0" fontId="48" fillId="0" borderId="120" xfId="53" applyBorder="1" applyAlignment="1" applyProtection="1">
      <alignment horizontal="centerContinuous"/>
      <protection locked="0" hidden="1"/>
    </xf>
    <xf numFmtId="0" fontId="50" fillId="0" borderId="0" xfId="53" applyFont="1" applyAlignment="1" applyProtection="1">
      <alignment horizontal="center"/>
      <protection locked="0" hidden="1"/>
    </xf>
    <xf numFmtId="0" fontId="48" fillId="23" borderId="12" xfId="53" applyFill="1" applyBorder="1" applyAlignment="1" applyProtection="1">
      <alignment horizontal="left"/>
      <protection locked="0" hidden="1"/>
    </xf>
    <xf numFmtId="0" fontId="48" fillId="23" borderId="0" xfId="53" applyFill="1" applyAlignment="1" applyProtection="1">
      <alignment horizontal="left"/>
      <protection locked="0" hidden="1"/>
    </xf>
    <xf numFmtId="0" fontId="48" fillId="23" borderId="0" xfId="53" applyFill="1" applyAlignment="1" applyProtection="1">
      <alignment horizontal="right"/>
      <protection locked="0" hidden="1"/>
    </xf>
    <xf numFmtId="165" fontId="48" fillId="23" borderId="0" xfId="53" applyNumberFormat="1" applyFill="1" applyAlignment="1" applyProtection="1">
      <alignment horizontal="center"/>
      <protection locked="0" hidden="1"/>
    </xf>
    <xf numFmtId="165" fontId="52" fillId="0" borderId="0" xfId="53" applyNumberFormat="1" applyFont="1" applyAlignment="1" applyProtection="1">
      <alignment horizontal="center"/>
      <protection locked="0" hidden="1"/>
    </xf>
    <xf numFmtId="165" fontId="52" fillId="0" borderId="0" xfId="53" applyNumberFormat="1" applyFont="1" applyProtection="1">
      <protection locked="0" hidden="1"/>
    </xf>
    <xf numFmtId="0" fontId="48" fillId="0" borderId="0" xfId="53" applyAlignment="1" applyProtection="1">
      <alignment horizontal="centerContinuous"/>
      <protection locked="0" hidden="1"/>
    </xf>
    <xf numFmtId="0" fontId="48" fillId="23" borderId="89" xfId="53" applyFill="1" applyBorder="1" applyProtection="1">
      <protection locked="0" hidden="1"/>
    </xf>
    <xf numFmtId="0" fontId="48" fillId="23" borderId="87" xfId="53" applyFill="1" applyBorder="1" applyProtection="1">
      <protection locked="0" hidden="1"/>
    </xf>
    <xf numFmtId="0" fontId="48" fillId="23" borderId="0" xfId="53" applyFill="1" applyAlignment="1" applyProtection="1">
      <alignment horizontal="center"/>
      <protection locked="0" hidden="1"/>
    </xf>
    <xf numFmtId="0" fontId="48" fillId="23" borderId="91" xfId="53" applyFill="1" applyBorder="1" applyAlignment="1" applyProtection="1">
      <alignment horizontal="left"/>
      <protection locked="0" hidden="1"/>
    </xf>
    <xf numFmtId="165" fontId="59" fillId="23" borderId="0" xfId="53" applyNumberFormat="1" applyFont="1" applyFill="1" applyAlignment="1" applyProtection="1">
      <alignment horizontal="center"/>
      <protection locked="0" hidden="1"/>
    </xf>
    <xf numFmtId="0" fontId="48" fillId="0" borderId="0" xfId="53" applyAlignment="1" applyProtection="1">
      <alignment horizontal="left"/>
      <protection locked="0"/>
    </xf>
    <xf numFmtId="0" fontId="48" fillId="23" borderId="12" xfId="53" applyFill="1" applyBorder="1" applyAlignment="1" applyProtection="1">
      <alignment horizontal="left" wrapText="1"/>
      <protection locked="0" hidden="1"/>
    </xf>
    <xf numFmtId="0" fontId="48" fillId="23" borderId="0" xfId="53" applyFill="1" applyAlignment="1" applyProtection="1">
      <alignment horizontal="left" wrapText="1"/>
      <protection locked="0" hidden="1"/>
    </xf>
    <xf numFmtId="0" fontId="58" fillId="0" borderId="0" xfId="53" applyFont="1" applyProtection="1">
      <protection locked="0" hidden="1"/>
    </xf>
    <xf numFmtId="165" fontId="53" fillId="0" borderId="116" xfId="53" applyNumberFormat="1" applyFont="1" applyBorder="1" applyAlignment="1" applyProtection="1">
      <alignment horizontal="centerContinuous"/>
      <protection locked="0" hidden="1"/>
    </xf>
    <xf numFmtId="0" fontId="60" fillId="23" borderId="0" xfId="53" applyFont="1" applyFill="1" applyAlignment="1" applyProtection="1">
      <alignment horizontal="centerContinuous"/>
      <protection locked="0" hidden="1"/>
    </xf>
    <xf numFmtId="0" fontId="60" fillId="23" borderId="12" xfId="53" applyFont="1" applyFill="1" applyBorder="1" applyAlignment="1" applyProtection="1">
      <alignment horizontal="centerContinuous"/>
      <protection locked="0" hidden="1"/>
    </xf>
    <xf numFmtId="165" fontId="60" fillId="23" borderId="0" xfId="53" applyNumberFormat="1" applyFont="1" applyFill="1" applyAlignment="1" applyProtection="1">
      <alignment horizontal="centerContinuous"/>
      <protection locked="0" hidden="1"/>
    </xf>
    <xf numFmtId="0" fontId="51" fillId="23" borderId="0" xfId="53" applyFont="1" applyFill="1" applyAlignment="1" applyProtection="1">
      <alignment horizontal="left"/>
      <protection locked="0" hidden="1"/>
    </xf>
    <xf numFmtId="0" fontId="49" fillId="23" borderId="0" xfId="53" applyFont="1" applyFill="1" applyAlignment="1" applyProtection="1">
      <alignment horizontal="centerContinuous"/>
      <protection locked="0" hidden="1"/>
    </xf>
    <xf numFmtId="0" fontId="48" fillId="23" borderId="17" xfId="53" applyFill="1" applyBorder="1" applyAlignment="1" applyProtection="1">
      <alignment horizontal="left"/>
      <protection locked="0" hidden="1"/>
    </xf>
    <xf numFmtId="0" fontId="56" fillId="23" borderId="0" xfId="53" applyFont="1" applyFill="1" applyAlignment="1" applyProtection="1">
      <alignment horizontal="left"/>
      <protection locked="0" hidden="1"/>
    </xf>
    <xf numFmtId="0" fontId="48" fillId="23" borderId="12" xfId="53" applyFill="1" applyBorder="1" applyAlignment="1" applyProtection="1">
      <alignment horizontal="right"/>
      <protection locked="0" hidden="1"/>
    </xf>
    <xf numFmtId="0" fontId="48" fillId="23" borderId="90" xfId="53" applyFill="1" applyBorder="1" applyAlignment="1" applyProtection="1">
      <alignment horizontal="right"/>
      <protection locked="0" hidden="1"/>
    </xf>
    <xf numFmtId="165" fontId="48" fillId="23" borderId="88" xfId="53" applyNumberFormat="1" applyFill="1" applyBorder="1" applyProtection="1">
      <protection locked="0" hidden="1"/>
    </xf>
    <xf numFmtId="165" fontId="48" fillId="23" borderId="88" xfId="53" applyNumberFormat="1" applyFill="1" applyBorder="1" applyAlignment="1" applyProtection="1">
      <alignment horizontal="right"/>
      <protection locked="0" hidden="1"/>
    </xf>
    <xf numFmtId="0" fontId="48" fillId="23" borderId="88" xfId="53" applyFill="1" applyBorder="1" applyProtection="1">
      <protection locked="0" hidden="1"/>
    </xf>
    <xf numFmtId="0" fontId="48" fillId="23" borderId="90" xfId="53" applyFill="1" applyBorder="1" applyProtection="1">
      <protection locked="0" hidden="1"/>
    </xf>
    <xf numFmtId="0" fontId="0" fillId="0" borderId="87" xfId="0" applyBorder="1" applyProtection="1">
      <protection locked="0" hidden="1"/>
    </xf>
    <xf numFmtId="0" fontId="0" fillId="0" borderId="0" xfId="0" applyProtection="1">
      <protection locked="0" hidden="1"/>
    </xf>
    <xf numFmtId="0" fontId="48" fillId="23" borderId="50" xfId="53" applyFill="1" applyBorder="1" applyProtection="1">
      <protection locked="0" hidden="1"/>
    </xf>
    <xf numFmtId="0" fontId="48" fillId="23" borderId="110" xfId="53" applyFill="1" applyBorder="1" applyProtection="1">
      <protection locked="0" hidden="1"/>
    </xf>
    <xf numFmtId="0" fontId="48" fillId="23" borderId="108" xfId="53" applyFill="1" applyBorder="1" applyProtection="1">
      <protection locked="0" hidden="1"/>
    </xf>
    <xf numFmtId="0" fontId="49" fillId="0" borderId="0" xfId="53" applyFont="1" applyAlignment="1" applyProtection="1">
      <alignment horizontal="center"/>
      <protection locked="0" hidden="1"/>
    </xf>
    <xf numFmtId="165" fontId="48" fillId="0" borderId="0" xfId="53" applyNumberFormat="1" applyAlignment="1" applyProtection="1">
      <alignment horizontal="center"/>
      <protection locked="0" hidden="1"/>
    </xf>
    <xf numFmtId="165" fontId="48" fillId="0" borderId="0" xfId="53" applyNumberFormat="1" applyProtection="1">
      <protection locked="0" hidden="1"/>
    </xf>
    <xf numFmtId="0" fontId="61" fillId="0" borderId="0" xfId="53" applyFont="1" applyAlignment="1" applyProtection="1">
      <alignment horizontal="centerContinuous"/>
      <protection locked="0" hidden="1"/>
    </xf>
    <xf numFmtId="165" fontId="48" fillId="0" borderId="0" xfId="53" applyNumberFormat="1" applyAlignment="1" applyProtection="1">
      <alignment horizontal="centerContinuous"/>
      <protection locked="0" hidden="1"/>
    </xf>
    <xf numFmtId="0" fontId="65" fillId="0" borderId="0" xfId="53" applyFont="1" applyAlignment="1" applyProtection="1">
      <alignment horizontal="centerContinuous"/>
      <protection locked="0" hidden="1"/>
    </xf>
    <xf numFmtId="0" fontId="66" fillId="0" borderId="0" xfId="53" applyFont="1" applyAlignment="1" applyProtection="1">
      <alignment horizontal="centerContinuous"/>
      <protection locked="0" hidden="1"/>
    </xf>
    <xf numFmtId="165" fontId="66" fillId="0" borderId="0" xfId="53" applyNumberFormat="1" applyFont="1" applyAlignment="1" applyProtection="1">
      <alignment horizontal="centerContinuous"/>
      <protection locked="0" hidden="1"/>
    </xf>
    <xf numFmtId="0" fontId="66" fillId="0" borderId="0" xfId="53" applyFont="1" applyProtection="1">
      <protection locked="0" hidden="1"/>
    </xf>
    <xf numFmtId="0" fontId="66" fillId="0" borderId="0" xfId="53" applyFont="1" applyAlignment="1" applyProtection="1">
      <alignment horizontal="center"/>
      <protection locked="0" hidden="1"/>
    </xf>
    <xf numFmtId="0" fontId="63" fillId="0" borderId="0" xfId="53" applyFont="1" applyProtection="1">
      <protection locked="0" hidden="1"/>
    </xf>
    <xf numFmtId="0" fontId="67" fillId="0" borderId="0" xfId="53" applyFont="1" applyAlignment="1" applyProtection="1">
      <alignment horizontal="right"/>
      <protection locked="0" hidden="1"/>
    </xf>
    <xf numFmtId="165" fontId="68" fillId="0" borderId="0" xfId="53" applyNumberFormat="1" applyFont="1" applyAlignment="1" applyProtection="1">
      <alignment horizontal="center"/>
      <protection locked="0" hidden="1"/>
    </xf>
    <xf numFmtId="165" fontId="66" fillId="0" borderId="0" xfId="53" applyNumberFormat="1" applyFont="1" applyAlignment="1" applyProtection="1">
      <alignment horizontal="center"/>
      <protection locked="0" hidden="1"/>
    </xf>
    <xf numFmtId="1" fontId="66" fillId="0" borderId="0" xfId="53" applyNumberFormat="1" applyFont="1" applyAlignment="1" applyProtection="1">
      <alignment horizontal="center"/>
      <protection locked="0" hidden="1"/>
    </xf>
    <xf numFmtId="0" fontId="69" fillId="0" borderId="0" xfId="53" applyFont="1" applyAlignment="1" applyProtection="1">
      <alignment horizontal="centerContinuous"/>
      <protection locked="0" hidden="1"/>
    </xf>
    <xf numFmtId="0" fontId="67" fillId="0" borderId="0" xfId="53" applyFont="1" applyAlignment="1" applyProtection="1">
      <alignment horizontal="center"/>
      <protection locked="0" hidden="1"/>
    </xf>
    <xf numFmtId="1" fontId="67" fillId="0" borderId="0" xfId="53" applyNumberFormat="1" applyFont="1" applyAlignment="1" applyProtection="1">
      <alignment horizontal="center"/>
      <protection locked="0" hidden="1"/>
    </xf>
    <xf numFmtId="49" fontId="67" fillId="0" borderId="0" xfId="53" applyNumberFormat="1" applyFont="1" applyAlignment="1" applyProtection="1">
      <alignment horizontal="center"/>
      <protection locked="0" hidden="1"/>
    </xf>
    <xf numFmtId="165" fontId="67" fillId="0" borderId="0" xfId="53" applyNumberFormat="1" applyFont="1" applyAlignment="1" applyProtection="1">
      <alignment horizontal="right"/>
      <protection locked="0" hidden="1"/>
    </xf>
    <xf numFmtId="0" fontId="68" fillId="0" borderId="0" xfId="53" applyFont="1" applyAlignment="1" applyProtection="1">
      <alignment horizontal="center"/>
      <protection locked="0" hidden="1"/>
    </xf>
    <xf numFmtId="0" fontId="64" fillId="0" borderId="0" xfId="53" applyFont="1" applyAlignment="1" applyProtection="1">
      <alignment horizontal="right"/>
      <protection locked="0" hidden="1"/>
    </xf>
    <xf numFmtId="165" fontId="63" fillId="0" borderId="0" xfId="53" applyNumberFormat="1" applyFont="1" applyAlignment="1" applyProtection="1">
      <alignment horizontal="center"/>
      <protection locked="0" hidden="1"/>
    </xf>
    <xf numFmtId="0" fontId="64" fillId="0" borderId="0" xfId="53" applyFont="1" applyAlignment="1" applyProtection="1">
      <alignment horizontal="center"/>
      <protection locked="0" hidden="1"/>
    </xf>
    <xf numFmtId="0" fontId="62" fillId="0" borderId="0" xfId="53" applyFont="1" applyAlignment="1" applyProtection="1">
      <alignment horizontal="centerContinuous" vertical="top"/>
      <protection locked="0" hidden="1"/>
    </xf>
    <xf numFmtId="0" fontId="63" fillId="0" borderId="0" xfId="53" applyFont="1" applyAlignment="1" applyProtection="1">
      <alignment horizontal="centerContinuous"/>
      <protection locked="0" hidden="1"/>
    </xf>
    <xf numFmtId="165" fontId="64" fillId="0" borderId="0" xfId="53" applyNumberFormat="1" applyFont="1" applyAlignment="1" applyProtection="1">
      <alignment horizontal="centerContinuous"/>
      <protection locked="0" hidden="1"/>
    </xf>
    <xf numFmtId="165" fontId="63" fillId="0" borderId="0" xfId="53" applyNumberFormat="1" applyFont="1" applyAlignment="1" applyProtection="1">
      <alignment horizontal="centerContinuous"/>
      <protection locked="0" hidden="1"/>
    </xf>
    <xf numFmtId="0" fontId="64" fillId="0" borderId="0" xfId="53" applyFont="1" applyAlignment="1" applyProtection="1">
      <alignment horizontal="centerContinuous"/>
      <protection locked="0" hidden="1"/>
    </xf>
    <xf numFmtId="2" fontId="66" fillId="0" borderId="0" xfId="53" applyNumberFormat="1" applyFont="1" applyAlignment="1" applyProtection="1">
      <alignment horizontal="center"/>
      <protection locked="0" hidden="1"/>
    </xf>
    <xf numFmtId="0" fontId="66" fillId="0" borderId="0" xfId="53" applyFont="1" applyAlignment="1" applyProtection="1">
      <alignment horizontal="right"/>
      <protection locked="0" hidden="1"/>
    </xf>
    <xf numFmtId="165" fontId="66" fillId="0" borderId="0" xfId="53" applyNumberFormat="1" applyFont="1" applyAlignment="1" applyProtection="1">
      <alignment horizontal="left"/>
      <protection locked="0" hidden="1"/>
    </xf>
    <xf numFmtId="165" fontId="66" fillId="0" borderId="0" xfId="53" applyNumberFormat="1" applyFont="1" applyProtection="1">
      <protection locked="0" hidden="1"/>
    </xf>
    <xf numFmtId="165" fontId="64" fillId="0" borderId="0" xfId="53" applyNumberFormat="1" applyFont="1" applyAlignment="1" applyProtection="1">
      <alignment horizontal="right"/>
      <protection locked="0" hidden="1"/>
    </xf>
    <xf numFmtId="165" fontId="63" fillId="0" borderId="0" xfId="53" applyNumberFormat="1" applyFont="1" applyAlignment="1" applyProtection="1">
      <alignment horizontal="left"/>
      <protection locked="0" hidden="1"/>
    </xf>
    <xf numFmtId="165" fontId="63" fillId="0" borderId="0" xfId="53" applyNumberFormat="1" applyFont="1" applyProtection="1">
      <protection locked="0" hidden="1"/>
    </xf>
    <xf numFmtId="0" fontId="48" fillId="0" borderId="31" xfId="53" applyBorder="1" applyAlignment="1">
      <alignment horizontal="left" vertical="center"/>
    </xf>
    <xf numFmtId="168" fontId="52" fillId="0" borderId="85" xfId="53" applyNumberFormat="1" applyFont="1" applyBorder="1" applyAlignment="1" applyProtection="1">
      <alignment horizontal="center"/>
      <protection locked="0" hidden="1"/>
    </xf>
    <xf numFmtId="0" fontId="53" fillId="0" borderId="20" xfId="53" applyFont="1" applyBorder="1" applyAlignment="1" applyProtection="1">
      <alignment horizontal="centerContinuous"/>
      <protection locked="0" hidden="1"/>
    </xf>
    <xf numFmtId="0" fontId="48" fillId="0" borderId="29" xfId="53" applyBorder="1" applyAlignment="1" applyProtection="1">
      <alignment horizontal="centerContinuous"/>
      <protection locked="0" hidden="1"/>
    </xf>
    <xf numFmtId="165" fontId="53" fillId="0" borderId="20" xfId="53" applyNumberFormat="1" applyFont="1" applyBorder="1" applyAlignment="1" applyProtection="1">
      <alignment horizontal="centerContinuous"/>
      <protection locked="0" hidden="1"/>
    </xf>
    <xf numFmtId="0" fontId="25" fillId="22" borderId="0" xfId="0" applyFont="1" applyFill="1" applyProtection="1">
      <protection locked="0"/>
    </xf>
    <xf numFmtId="0" fontId="70" fillId="22" borderId="0" xfId="0" applyFont="1" applyFill="1" applyProtection="1">
      <protection locked="0"/>
    </xf>
    <xf numFmtId="0" fontId="25" fillId="22" borderId="0" xfId="0" applyFont="1" applyFill="1" applyAlignment="1" applyProtection="1">
      <alignment horizontal="left"/>
      <protection locked="0"/>
    </xf>
    <xf numFmtId="0" fontId="25" fillId="22" borderId="0" xfId="0" applyFont="1" applyFill="1" applyAlignment="1" applyProtection="1">
      <alignment horizontal="center"/>
      <protection locked="0"/>
    </xf>
    <xf numFmtId="0" fontId="5" fillId="22" borderId="0" xfId="0" applyFont="1" applyFill="1" applyProtection="1">
      <protection locked="0"/>
    </xf>
    <xf numFmtId="2" fontId="0" fillId="22" borderId="0" xfId="0" applyNumberFormat="1" applyFill="1" applyAlignment="1" applyProtection="1">
      <alignment horizontal="center"/>
      <protection locked="0"/>
    </xf>
    <xf numFmtId="0" fontId="5" fillId="22" borderId="0" xfId="0" applyFont="1" applyFill="1" applyAlignment="1">
      <alignment horizontal="center"/>
    </xf>
    <xf numFmtId="166" fontId="0" fillId="22" borderId="36" xfId="0" applyNumberFormat="1" applyFill="1" applyBorder="1" applyAlignment="1" applyProtection="1">
      <alignment horizontal="center"/>
      <protection hidden="1"/>
    </xf>
    <xf numFmtId="0" fontId="5" fillId="0" borderId="77" xfId="53" applyFont="1" applyBorder="1" applyAlignment="1">
      <alignment horizontal="left" vertical="center"/>
    </xf>
    <xf numFmtId="0" fontId="0" fillId="22" borderId="0" xfId="0" applyFill="1" applyAlignment="1" applyProtection="1">
      <alignment horizontal="right"/>
      <protection locked="0" hidden="1"/>
    </xf>
    <xf numFmtId="0" fontId="37" fillId="23" borderId="17" xfId="38" applyFont="1" applyFill="1" applyBorder="1" applyAlignment="1" applyProtection="1">
      <alignment horizontal="left"/>
      <protection locked="0"/>
    </xf>
    <xf numFmtId="0" fontId="25" fillId="23" borderId="17" xfId="38" quotePrefix="1" applyFont="1" applyFill="1" applyBorder="1" applyAlignment="1" applyProtection="1">
      <alignment horizontal="center"/>
      <protection locked="0"/>
    </xf>
    <xf numFmtId="0" fontId="25" fillId="22" borderId="40" xfId="38" applyFont="1" applyFill="1" applyBorder="1" applyAlignment="1" applyProtection="1">
      <alignment wrapText="1"/>
      <protection locked="0"/>
    </xf>
    <xf numFmtId="0" fontId="36" fillId="22" borderId="0" xfId="38" applyFont="1" applyFill="1" applyProtection="1">
      <protection locked="0"/>
    </xf>
    <xf numFmtId="0" fontId="29" fillId="22" borderId="0" xfId="38" applyFont="1" applyFill="1" applyProtection="1">
      <protection locked="0"/>
    </xf>
    <xf numFmtId="15" fontId="72" fillId="22" borderId="0" xfId="38" applyNumberFormat="1" applyFont="1" applyFill="1" applyProtection="1">
      <protection locked="0"/>
    </xf>
    <xf numFmtId="15" fontId="29" fillId="22" borderId="0" xfId="38" applyNumberFormat="1" applyFont="1" applyFill="1" applyAlignment="1" applyProtection="1">
      <alignment horizontal="center"/>
      <protection locked="0"/>
    </xf>
    <xf numFmtId="15" fontId="29" fillId="22" borderId="0" xfId="38" applyNumberFormat="1" applyFont="1" applyFill="1" applyProtection="1">
      <protection locked="0"/>
    </xf>
    <xf numFmtId="0" fontId="29" fillId="22" borderId="0" xfId="38" applyFont="1" applyFill="1" applyAlignment="1" applyProtection="1">
      <alignment horizontal="right"/>
      <protection locked="0"/>
    </xf>
    <xf numFmtId="0" fontId="5" fillId="22" borderId="0" xfId="38" applyFill="1" applyAlignment="1" applyProtection="1">
      <alignment horizontal="center"/>
      <protection locked="0"/>
    </xf>
    <xf numFmtId="0" fontId="5" fillId="22" borderId="0" xfId="38" applyFill="1" applyAlignment="1" applyProtection="1">
      <alignment horizontal="right"/>
      <protection locked="0"/>
    </xf>
    <xf numFmtId="0" fontId="25" fillId="22" borderId="15" xfId="38" applyFont="1" applyFill="1" applyBorder="1" applyProtection="1">
      <protection locked="0"/>
    </xf>
    <xf numFmtId="0" fontId="25" fillId="22" borderId="70" xfId="38" applyFont="1" applyFill="1" applyBorder="1" applyProtection="1">
      <protection locked="0"/>
    </xf>
    <xf numFmtId="0" fontId="5" fillId="22" borderId="28" xfId="38" applyFill="1" applyBorder="1" applyProtection="1">
      <protection locked="0"/>
    </xf>
    <xf numFmtId="0" fontId="25" fillId="22" borderId="12" xfId="38" applyFont="1" applyFill="1" applyBorder="1" applyProtection="1">
      <protection locked="0"/>
    </xf>
    <xf numFmtId="0" fontId="25" fillId="22" borderId="22" xfId="38" applyFont="1" applyFill="1" applyBorder="1" applyProtection="1">
      <protection locked="0"/>
    </xf>
    <xf numFmtId="0" fontId="37" fillId="22" borderId="0" xfId="38" applyFont="1" applyFill="1" applyProtection="1">
      <protection locked="0"/>
    </xf>
    <xf numFmtId="0" fontId="25" fillId="22" borderId="19" xfId="38" applyFont="1" applyFill="1" applyBorder="1" applyProtection="1">
      <protection locked="0"/>
    </xf>
    <xf numFmtId="0" fontId="5" fillId="22" borderId="13" xfId="38" applyFill="1" applyBorder="1" applyProtection="1">
      <protection locked="0"/>
    </xf>
    <xf numFmtId="0" fontId="5" fillId="22" borderId="50" xfId="38" applyFill="1" applyBorder="1" applyProtection="1">
      <protection locked="0"/>
    </xf>
    <xf numFmtId="0" fontId="5" fillId="22" borderId="114" xfId="38" applyFill="1" applyBorder="1" applyProtection="1">
      <protection locked="0"/>
    </xf>
    <xf numFmtId="0" fontId="25" fillId="22" borderId="119" xfId="38" applyFont="1" applyFill="1" applyBorder="1" applyProtection="1">
      <protection locked="0"/>
    </xf>
    <xf numFmtId="0" fontId="5" fillId="22" borderId="113" xfId="38" applyFill="1" applyBorder="1" applyProtection="1">
      <protection locked="0"/>
    </xf>
    <xf numFmtId="0" fontId="37" fillId="22" borderId="11" xfId="38" applyFont="1" applyFill="1" applyBorder="1" applyProtection="1">
      <protection locked="0"/>
    </xf>
    <xf numFmtId="0" fontId="25" fillId="22" borderId="132" xfId="38" applyFont="1" applyFill="1" applyBorder="1" applyProtection="1">
      <protection locked="0"/>
    </xf>
    <xf numFmtId="0" fontId="5" fillId="22" borderId="131" xfId="38" applyFill="1" applyBorder="1" applyProtection="1">
      <protection locked="0"/>
    </xf>
    <xf numFmtId="0" fontId="25" fillId="22" borderId="0" xfId="38" applyFont="1" applyFill="1" applyProtection="1">
      <protection locked="0"/>
    </xf>
    <xf numFmtId="0" fontId="5" fillId="22" borderId="23" xfId="38" applyFill="1" applyBorder="1" applyProtection="1">
      <protection locked="0"/>
    </xf>
    <xf numFmtId="0" fontId="5" fillId="22" borderId="22" xfId="38" applyFill="1" applyBorder="1" applyProtection="1">
      <protection locked="0"/>
    </xf>
    <xf numFmtId="0" fontId="5" fillId="22" borderId="53" xfId="38" applyFill="1" applyBorder="1" applyProtection="1">
      <protection locked="0"/>
    </xf>
    <xf numFmtId="0" fontId="5" fillId="22" borderId="52" xfId="38" applyFill="1" applyBorder="1" applyProtection="1">
      <protection locked="0"/>
    </xf>
    <xf numFmtId="0" fontId="42" fillId="22" borderId="52" xfId="38" applyFont="1" applyFill="1" applyBorder="1" applyAlignment="1" applyProtection="1">
      <alignment horizontal="center"/>
      <protection locked="0"/>
    </xf>
    <xf numFmtId="0" fontId="5" fillId="22" borderId="54" xfId="38" applyFill="1" applyBorder="1" applyProtection="1">
      <protection locked="0"/>
    </xf>
    <xf numFmtId="0" fontId="5" fillId="22" borderId="53" xfId="38" applyFill="1" applyBorder="1" applyAlignment="1" applyProtection="1">
      <alignment vertical="center"/>
      <protection locked="0"/>
    </xf>
    <xf numFmtId="0" fontId="5" fillId="22" borderId="52" xfId="38" applyFill="1" applyBorder="1" applyAlignment="1" applyProtection="1">
      <alignment vertical="center"/>
      <protection locked="0"/>
    </xf>
    <xf numFmtId="0" fontId="5" fillId="22" borderId="12" xfId="38" applyFill="1" applyBorder="1" applyAlignment="1" applyProtection="1">
      <alignment horizontal="left" vertical="center"/>
      <protection locked="0"/>
    </xf>
    <xf numFmtId="0" fontId="5" fillId="22" borderId="76" xfId="38" applyFill="1" applyBorder="1" applyProtection="1">
      <protection locked="0"/>
    </xf>
    <xf numFmtId="0" fontId="5" fillId="22" borderId="19" xfId="38" applyFill="1" applyBorder="1" applyProtection="1">
      <protection locked="0"/>
    </xf>
    <xf numFmtId="0" fontId="5" fillId="22" borderId="30" xfId="38" applyFill="1" applyBorder="1" applyProtection="1">
      <protection locked="0"/>
    </xf>
    <xf numFmtId="0" fontId="25" fillId="22" borderId="31" xfId="38" applyFont="1" applyFill="1" applyBorder="1" applyAlignment="1" applyProtection="1">
      <alignment horizontal="center"/>
      <protection locked="0"/>
    </xf>
    <xf numFmtId="0" fontId="25" fillId="22" borderId="0" xfId="38" applyFont="1" applyFill="1" applyAlignment="1" applyProtection="1">
      <alignment horizontal="center"/>
      <protection locked="0"/>
    </xf>
    <xf numFmtId="0" fontId="5" fillId="22" borderId="12" xfId="38" applyFill="1" applyBorder="1" applyProtection="1">
      <protection locked="0"/>
    </xf>
    <xf numFmtId="0" fontId="42" fillId="22" borderId="0" xfId="38" applyFont="1" applyFill="1" applyAlignment="1" applyProtection="1">
      <alignment horizontal="center"/>
      <protection locked="0"/>
    </xf>
    <xf numFmtId="0" fontId="5" fillId="22" borderId="16" xfId="38" applyFill="1" applyBorder="1" applyAlignment="1" applyProtection="1">
      <alignment vertical="center"/>
      <protection locked="0"/>
    </xf>
    <xf numFmtId="0" fontId="5" fillId="22" borderId="15" xfId="38" applyFill="1" applyBorder="1" applyProtection="1">
      <protection locked="0"/>
    </xf>
    <xf numFmtId="0" fontId="5" fillId="22" borderId="16" xfId="38" applyFill="1" applyBorder="1" applyAlignment="1" applyProtection="1">
      <alignment horizontal="center"/>
      <protection locked="0"/>
    </xf>
    <xf numFmtId="0" fontId="25" fillId="22" borderId="28" xfId="38" applyFont="1" applyFill="1" applyBorder="1" applyAlignment="1" applyProtection="1">
      <alignment horizontal="center"/>
      <protection locked="0"/>
    </xf>
    <xf numFmtId="0" fontId="134" fillId="22" borderId="0" xfId="38" applyFont="1" applyFill="1" applyAlignment="1" applyProtection="1">
      <alignment horizontal="center"/>
      <protection locked="0"/>
    </xf>
    <xf numFmtId="0" fontId="25" fillId="22" borderId="17" xfId="38" applyFont="1" applyFill="1" applyBorder="1" applyAlignment="1" applyProtection="1">
      <alignment horizontal="center"/>
      <protection locked="0"/>
    </xf>
    <xf numFmtId="0" fontId="25" fillId="22" borderId="53" xfId="38" applyFont="1" applyFill="1" applyBorder="1" applyProtection="1">
      <protection locked="0"/>
    </xf>
    <xf numFmtId="0" fontId="5" fillId="22" borderId="11" xfId="38" applyFill="1" applyBorder="1" applyAlignment="1" applyProtection="1">
      <alignment horizontal="center"/>
      <protection locked="0"/>
    </xf>
    <xf numFmtId="0" fontId="5" fillId="22" borderId="113" xfId="38" applyFill="1" applyBorder="1" applyAlignment="1" applyProtection="1">
      <alignment horizontal="center"/>
      <protection locked="0"/>
    </xf>
    <xf numFmtId="0" fontId="5" fillId="22" borderId="33" xfId="38" applyFill="1" applyBorder="1" applyAlignment="1" applyProtection="1">
      <alignment horizontal="center"/>
      <protection locked="0"/>
    </xf>
    <xf numFmtId="0" fontId="25" fillId="0" borderId="15" xfId="38" applyFont="1" applyBorder="1" applyAlignment="1" applyProtection="1">
      <alignment horizontal="center" vertical="center" wrapText="1"/>
      <protection locked="0"/>
    </xf>
    <xf numFmtId="0" fontId="25" fillId="0" borderId="93" xfId="38" applyFont="1" applyBorder="1" applyAlignment="1" applyProtection="1">
      <alignment horizontal="center" vertical="center" wrapText="1"/>
      <protection locked="0"/>
    </xf>
    <xf numFmtId="0" fontId="25" fillId="0" borderId="47" xfId="38" applyFont="1" applyBorder="1" applyAlignment="1" applyProtection="1">
      <alignment horizontal="center" vertical="center" wrapText="1"/>
      <protection locked="0"/>
    </xf>
    <xf numFmtId="0" fontId="5" fillId="22" borderId="28" xfId="38" applyFill="1" applyBorder="1" applyAlignment="1" applyProtection="1">
      <alignment wrapText="1"/>
      <protection locked="0"/>
    </xf>
    <xf numFmtId="0" fontId="25" fillId="0" borderId="50" xfId="38" applyFont="1" applyBorder="1" applyAlignment="1" applyProtection="1">
      <alignment vertical="center" wrapText="1"/>
      <protection locked="0"/>
    </xf>
    <xf numFmtId="0" fontId="25" fillId="0" borderId="110" xfId="38" applyFont="1" applyBorder="1" applyAlignment="1" applyProtection="1">
      <alignment vertical="center" wrapText="1"/>
      <protection locked="0"/>
    </xf>
    <xf numFmtId="0" fontId="25" fillId="0" borderId="44" xfId="38" applyFont="1" applyBorder="1" applyAlignment="1" applyProtection="1">
      <alignment horizontal="center" vertical="center" wrapText="1"/>
      <protection locked="0"/>
    </xf>
    <xf numFmtId="0" fontId="25" fillId="0" borderId="34" xfId="38" applyFont="1" applyBorder="1" applyAlignment="1" applyProtection="1">
      <alignment horizontal="center" vertical="center" wrapText="1"/>
      <protection locked="0"/>
    </xf>
    <xf numFmtId="0" fontId="25" fillId="0" borderId="94" xfId="38" applyFont="1" applyBorder="1" applyAlignment="1" applyProtection="1">
      <alignment vertical="center" wrapText="1"/>
      <protection locked="0"/>
    </xf>
    <xf numFmtId="0" fontId="25" fillId="0" borderId="21" xfId="38" applyFont="1" applyBorder="1" applyAlignment="1" applyProtection="1">
      <alignment horizontal="center" vertical="top"/>
      <protection locked="0"/>
    </xf>
    <xf numFmtId="0" fontId="25" fillId="0" borderId="45" xfId="38" applyFont="1" applyBorder="1" applyAlignment="1" applyProtection="1">
      <alignment horizontal="center" vertical="top"/>
      <protection locked="0"/>
    </xf>
    <xf numFmtId="0" fontId="5" fillId="22" borderId="34" xfId="38" applyFill="1" applyBorder="1" applyAlignment="1" applyProtection="1">
      <alignment horizontal="center"/>
      <protection locked="0"/>
    </xf>
    <xf numFmtId="0" fontId="5" fillId="22" borderId="46" xfId="38" applyFill="1" applyBorder="1" applyAlignment="1" applyProtection="1">
      <alignment horizontal="center"/>
      <protection locked="0"/>
    </xf>
    <xf numFmtId="0" fontId="5" fillId="22" borderId="12" xfId="38" applyFill="1" applyBorder="1" applyAlignment="1" applyProtection="1">
      <alignment horizontal="center"/>
      <protection locked="0"/>
    </xf>
    <xf numFmtId="0" fontId="5" fillId="22" borderId="19" xfId="38" applyFill="1" applyBorder="1" applyAlignment="1" applyProtection="1">
      <alignment horizontal="center"/>
      <protection locked="0"/>
    </xf>
    <xf numFmtId="0" fontId="5" fillId="22" borderId="41" xfId="38" applyFill="1" applyBorder="1" applyAlignment="1" applyProtection="1">
      <alignment horizontal="center"/>
      <protection locked="0"/>
    </xf>
    <xf numFmtId="0" fontId="5" fillId="22" borderId="119" xfId="38" applyFill="1" applyBorder="1" applyProtection="1">
      <protection locked="0"/>
    </xf>
    <xf numFmtId="0" fontId="5" fillId="22" borderId="116" xfId="38" applyFill="1" applyBorder="1" applyAlignment="1" applyProtection="1">
      <alignment horizontal="center"/>
      <protection locked="0"/>
    </xf>
    <xf numFmtId="0" fontId="5" fillId="22" borderId="43" xfId="38" applyFill="1" applyBorder="1" applyAlignment="1" applyProtection="1">
      <alignment horizontal="center"/>
      <protection locked="0"/>
    </xf>
    <xf numFmtId="0" fontId="5" fillId="22" borderId="50" xfId="38" applyFill="1" applyBorder="1" applyAlignment="1" applyProtection="1">
      <alignment horizontal="center"/>
      <protection locked="0"/>
    </xf>
    <xf numFmtId="0" fontId="25" fillId="22" borderId="74" xfId="38" applyFont="1" applyFill="1" applyBorder="1" applyProtection="1">
      <protection locked="0"/>
    </xf>
    <xf numFmtId="0" fontId="25" fillId="22" borderId="50" xfId="38" applyFont="1" applyFill="1" applyBorder="1" applyProtection="1">
      <protection locked="0"/>
    </xf>
    <xf numFmtId="0" fontId="0" fillId="21" borderId="0" xfId="0" applyFill="1" applyProtection="1">
      <protection locked="0"/>
    </xf>
    <xf numFmtId="0" fontId="97" fillId="21" borderId="0" xfId="0" applyFont="1" applyFill="1" applyAlignment="1" applyProtection="1">
      <alignment vertical="center"/>
      <protection locked="0"/>
    </xf>
    <xf numFmtId="0" fontId="98" fillId="21" borderId="0" xfId="0" applyFont="1" applyFill="1" applyAlignment="1" applyProtection="1">
      <alignment vertical="center" wrapText="1"/>
      <protection locked="0"/>
    </xf>
    <xf numFmtId="0" fontId="100" fillId="21" borderId="0" xfId="0" applyFont="1" applyFill="1" applyAlignment="1" applyProtection="1">
      <alignment vertical="center"/>
      <protection locked="0"/>
    </xf>
    <xf numFmtId="0" fontId="121" fillId="21" borderId="0" xfId="0" applyFont="1" applyFill="1" applyAlignment="1" applyProtection="1">
      <alignment vertical="center"/>
      <protection locked="0"/>
    </xf>
    <xf numFmtId="0" fontId="121" fillId="21" borderId="0" xfId="0" applyFont="1" applyFill="1" applyProtection="1">
      <protection locked="0"/>
    </xf>
    <xf numFmtId="0" fontId="32" fillId="21" borderId="117" xfId="0" applyFont="1" applyFill="1" applyBorder="1" applyAlignment="1" applyProtection="1">
      <alignment horizontal="left"/>
      <protection locked="0"/>
    </xf>
    <xf numFmtId="0" fontId="37" fillId="23" borderId="48" xfId="38" applyFont="1" applyFill="1" applyBorder="1"/>
    <xf numFmtId="0" fontId="37" fillId="23" borderId="49" xfId="38" applyFont="1" applyFill="1" applyBorder="1"/>
    <xf numFmtId="0" fontId="37" fillId="23" borderId="33" xfId="38" applyFont="1" applyFill="1" applyBorder="1"/>
    <xf numFmtId="0" fontId="37" fillId="23" borderId="32" xfId="38" applyFont="1" applyFill="1" applyBorder="1"/>
    <xf numFmtId="0" fontId="81" fillId="24" borderId="45" xfId="38" applyFont="1" applyFill="1" applyBorder="1" applyAlignment="1" applyProtection="1">
      <alignment horizontal="center" vertical="center" wrapText="1"/>
      <protection locked="0"/>
    </xf>
    <xf numFmtId="0" fontId="25" fillId="22" borderId="116" xfId="38" applyFont="1" applyFill="1" applyBorder="1" applyProtection="1">
      <protection locked="0"/>
    </xf>
    <xf numFmtId="0" fontId="25" fillId="22" borderId="34" xfId="38" applyFont="1" applyFill="1" applyBorder="1" applyProtection="1">
      <protection locked="0"/>
    </xf>
    <xf numFmtId="0" fontId="81" fillId="24" borderId="44" xfId="38" applyFont="1" applyFill="1" applyBorder="1" applyAlignment="1" applyProtection="1">
      <alignment horizontal="center" vertical="center" wrapText="1"/>
      <protection locked="0"/>
    </xf>
    <xf numFmtId="0" fontId="81" fillId="24" borderId="46" xfId="38" applyFont="1" applyFill="1" applyBorder="1" applyAlignment="1" applyProtection="1">
      <alignment horizontal="center" vertical="center" wrapText="1"/>
      <protection locked="0"/>
    </xf>
    <xf numFmtId="0" fontId="25" fillId="22" borderId="40" xfId="38" applyFont="1" applyFill="1" applyBorder="1" applyProtection="1">
      <protection locked="0"/>
    </xf>
    <xf numFmtId="0" fontId="38" fillId="22" borderId="0" xfId="38" applyFont="1" applyFill="1" applyAlignment="1" applyProtection="1">
      <alignment horizontal="left"/>
      <protection locked="0"/>
    </xf>
    <xf numFmtId="0" fontId="5" fillId="22" borderId="0" xfId="38" applyFill="1" applyAlignment="1" applyProtection="1">
      <alignment horizontal="left"/>
      <protection locked="0"/>
    </xf>
    <xf numFmtId="0" fontId="38" fillId="22" borderId="22" xfId="38" applyFont="1" applyFill="1" applyBorder="1" applyAlignment="1" applyProtection="1">
      <alignment horizontal="left"/>
      <protection locked="0"/>
    </xf>
    <xf numFmtId="0" fontId="5" fillId="22" borderId="22" xfId="38" applyFill="1" applyBorder="1" applyAlignment="1" applyProtection="1">
      <alignment horizontal="left"/>
      <protection locked="0"/>
    </xf>
    <xf numFmtId="0" fontId="140" fillId="22" borderId="11" xfId="38" applyFont="1" applyFill="1" applyBorder="1" applyAlignment="1">
      <alignment horizontal="left"/>
    </xf>
    <xf numFmtId="0" fontId="139" fillId="22" borderId="0" xfId="38" applyFont="1" applyFill="1"/>
    <xf numFmtId="0" fontId="141" fillId="22" borderId="0" xfId="38" applyFont="1" applyFill="1" applyAlignment="1">
      <alignment horizontal="left"/>
    </xf>
    <xf numFmtId="0" fontId="5" fillId="0" borderId="11" xfId="0" applyFont="1" applyBorder="1"/>
    <xf numFmtId="0" fontId="5" fillId="0" borderId="28" xfId="0" applyFont="1" applyBorder="1"/>
    <xf numFmtId="0" fontId="5" fillId="0" borderId="17" xfId="0" applyFont="1" applyBorder="1"/>
    <xf numFmtId="0" fontId="5" fillId="0" borderId="77" xfId="0" applyFont="1" applyBorder="1"/>
    <xf numFmtId="0" fontId="5" fillId="0" borderId="110" xfId="0" applyFont="1" applyBorder="1"/>
    <xf numFmtId="0" fontId="42" fillId="0" borderId="0" xfId="0" applyFont="1" applyAlignment="1">
      <alignment horizontal="center"/>
    </xf>
    <xf numFmtId="0" fontId="5" fillId="0" borderId="27" xfId="0" applyFont="1" applyBorder="1"/>
    <xf numFmtId="0" fontId="25" fillId="0" borderId="93" xfId="0" applyFont="1" applyBorder="1" applyAlignment="1">
      <alignment horizontal="center"/>
    </xf>
    <xf numFmtId="0" fontId="25" fillId="0" borderId="66" xfId="0" applyFont="1" applyBorder="1" applyAlignment="1">
      <alignment horizontal="center"/>
    </xf>
    <xf numFmtId="0" fontId="5" fillId="0" borderId="23" xfId="0" applyFont="1" applyBorder="1"/>
    <xf numFmtId="0" fontId="25" fillId="0" borderId="23" xfId="0" applyFont="1" applyBorder="1" applyAlignment="1">
      <alignment horizontal="center"/>
    </xf>
    <xf numFmtId="0" fontId="25" fillId="0" borderId="97" xfId="0" applyFont="1" applyBorder="1" applyAlignment="1">
      <alignment horizontal="center"/>
    </xf>
    <xf numFmtId="0" fontId="39" fillId="0" borderId="42" xfId="0" applyFont="1" applyBorder="1" applyAlignment="1">
      <alignment horizontal="center"/>
    </xf>
    <xf numFmtId="0" fontId="39" fillId="0" borderId="115" xfId="0" applyFont="1" applyBorder="1" applyAlignment="1">
      <alignment horizontal="center"/>
    </xf>
    <xf numFmtId="0" fontId="39" fillId="0" borderId="43" xfId="0" applyFont="1" applyBorder="1" applyAlignment="1">
      <alignment horizontal="center"/>
    </xf>
    <xf numFmtId="0" fontId="25" fillId="0" borderId="133" xfId="0" applyFont="1" applyBorder="1" applyAlignment="1">
      <alignment horizontal="center"/>
    </xf>
    <xf numFmtId="0" fontId="5" fillId="0" borderId="115" xfId="0" applyFont="1" applyBorder="1"/>
    <xf numFmtId="0" fontId="5" fillId="0" borderId="96" xfId="0" applyFont="1" applyBorder="1"/>
    <xf numFmtId="0" fontId="5" fillId="0" borderId="42" xfId="0" applyFont="1" applyBorder="1"/>
    <xf numFmtId="0" fontId="5" fillId="0" borderId="43" xfId="0" applyFont="1" applyBorder="1"/>
    <xf numFmtId="0" fontId="5" fillId="0" borderId="44" xfId="0" applyFont="1" applyBorder="1"/>
    <xf numFmtId="0" fontId="5" fillId="0" borderId="45" xfId="0" applyFont="1" applyBorder="1"/>
    <xf numFmtId="0" fontId="5" fillId="0" borderId="46" xfId="0" applyFont="1" applyBorder="1"/>
    <xf numFmtId="0" fontId="5" fillId="0" borderId="33" xfId="0" applyFont="1" applyBorder="1"/>
    <xf numFmtId="0" fontId="25" fillId="0" borderId="41" xfId="38" applyFont="1" applyBorder="1" applyAlignment="1">
      <alignment horizontal="center" vertical="center"/>
    </xf>
    <xf numFmtId="0" fontId="25" fillId="22" borderId="13" xfId="38" applyFont="1" applyFill="1" applyBorder="1" applyAlignment="1">
      <alignment horizontal="center" vertical="center"/>
    </xf>
    <xf numFmtId="0" fontId="25" fillId="22" borderId="43" xfId="38" applyFont="1" applyFill="1" applyBorder="1" applyAlignment="1">
      <alignment horizontal="center" vertical="center"/>
    </xf>
    <xf numFmtId="0" fontId="39" fillId="0" borderId="116" xfId="0" applyFont="1" applyBorder="1" applyAlignment="1">
      <alignment horizontal="center"/>
    </xf>
    <xf numFmtId="0" fontId="5" fillId="0" borderId="36" xfId="0" applyFont="1" applyBorder="1"/>
    <xf numFmtId="0" fontId="25" fillId="0" borderId="98" xfId="0" applyFont="1" applyBorder="1" applyAlignment="1">
      <alignment horizontal="center"/>
    </xf>
    <xf numFmtId="0" fontId="5" fillId="0" borderId="75" xfId="0" applyFont="1" applyBorder="1"/>
    <xf numFmtId="0" fontId="5" fillId="0" borderId="81" xfId="0" applyFont="1" applyBorder="1"/>
    <xf numFmtId="0" fontId="5" fillId="0" borderId="134" xfId="0" applyFont="1" applyBorder="1"/>
    <xf numFmtId="0" fontId="5" fillId="0" borderId="62" xfId="0" applyFont="1" applyBorder="1"/>
    <xf numFmtId="0" fontId="5" fillId="0" borderId="63" xfId="0" applyFont="1" applyBorder="1"/>
    <xf numFmtId="0" fontId="5" fillId="0" borderId="69" xfId="0" applyFont="1" applyBorder="1"/>
    <xf numFmtId="0" fontId="25" fillId="0" borderId="61" xfId="0" applyFont="1" applyBorder="1" applyAlignment="1">
      <alignment horizontal="center"/>
    </xf>
    <xf numFmtId="0" fontId="25" fillId="0" borderId="17" xfId="0" applyFont="1" applyBorder="1" applyAlignment="1">
      <alignment horizontal="center"/>
    </xf>
    <xf numFmtId="0" fontId="25" fillId="0" borderId="64" xfId="0" applyFont="1" applyBorder="1" applyAlignment="1">
      <alignment horizontal="center"/>
    </xf>
    <xf numFmtId="0" fontId="25" fillId="0" borderId="45" xfId="0" applyFont="1" applyBorder="1" applyAlignment="1">
      <alignment horizontal="center"/>
    </xf>
    <xf numFmtId="0" fontId="25" fillId="0" borderId="65" xfId="0" applyFont="1" applyBorder="1" applyAlignment="1">
      <alignment horizontal="center"/>
    </xf>
    <xf numFmtId="0" fontId="25" fillId="0" borderId="109" xfId="0" applyFont="1" applyBorder="1" applyAlignment="1">
      <alignment horizontal="center"/>
    </xf>
    <xf numFmtId="0" fontId="25" fillId="0" borderId="108" xfId="0" applyFont="1" applyBorder="1" applyAlignment="1">
      <alignment horizontal="center"/>
    </xf>
    <xf numFmtId="0" fontId="5" fillId="0" borderId="57" xfId="0" applyFont="1" applyBorder="1"/>
    <xf numFmtId="0" fontId="25" fillId="0" borderId="56" xfId="0" applyFont="1" applyBorder="1" applyAlignment="1">
      <alignment horizontal="center"/>
    </xf>
    <xf numFmtId="0" fontId="5" fillId="0" borderId="56" xfId="0" applyFont="1" applyBorder="1"/>
    <xf numFmtId="0" fontId="5" fillId="0" borderId="59" xfId="0" applyFont="1" applyBorder="1"/>
    <xf numFmtId="0" fontId="5" fillId="24" borderId="11" xfId="0" applyFont="1" applyFill="1" applyBorder="1"/>
    <xf numFmtId="0" fontId="25" fillId="24" borderId="113" xfId="0" applyFont="1" applyFill="1" applyBorder="1"/>
    <xf numFmtId="0" fontId="25" fillId="24" borderId="11" xfId="0" applyFont="1" applyFill="1" applyBorder="1"/>
    <xf numFmtId="0" fontId="5" fillId="24" borderId="113" xfId="0" applyFont="1" applyFill="1" applyBorder="1"/>
    <xf numFmtId="0" fontId="5" fillId="24" borderId="114" xfId="0" applyFont="1" applyFill="1" applyBorder="1"/>
    <xf numFmtId="0" fontId="5" fillId="24" borderId="13" xfId="0" applyFont="1" applyFill="1" applyBorder="1"/>
    <xf numFmtId="0" fontId="0" fillId="0" borderId="1" xfId="0" quotePrefix="1" applyBorder="1" applyAlignment="1">
      <alignment horizontal="left" vertical="top" wrapText="1"/>
    </xf>
    <xf numFmtId="0" fontId="25" fillId="23" borderId="0" xfId="0" applyFont="1" applyFill="1" applyAlignment="1">
      <alignment horizontal="left"/>
    </xf>
    <xf numFmtId="168" fontId="25" fillId="23" borderId="0" xfId="0" applyNumberFormat="1" applyFont="1" applyFill="1" applyAlignment="1">
      <alignment horizontal="center"/>
    </xf>
    <xf numFmtId="168" fontId="70" fillId="23" borderId="23" xfId="0" applyNumberFormat="1" applyFont="1" applyFill="1" applyBorder="1" applyAlignment="1">
      <alignment horizontal="left"/>
    </xf>
    <xf numFmtId="168" fontId="25" fillId="23" borderId="23" xfId="0" applyNumberFormat="1" applyFont="1" applyFill="1" applyBorder="1" applyAlignment="1">
      <alignment horizontal="left"/>
    </xf>
    <xf numFmtId="168" fontId="75" fillId="23" borderId="23" xfId="0" applyNumberFormat="1" applyFont="1" applyFill="1" applyBorder="1" applyAlignment="1">
      <alignment horizontal="left"/>
    </xf>
    <xf numFmtId="0" fontId="0" fillId="23" borderId="0" xfId="0" applyFill="1"/>
    <xf numFmtId="168" fontId="25" fillId="23" borderId="110" xfId="0" applyNumberFormat="1" applyFont="1" applyFill="1" applyBorder="1" applyAlignment="1">
      <alignment horizontal="center"/>
    </xf>
    <xf numFmtId="0" fontId="0" fillId="0" borderId="1" xfId="0" applyBorder="1" applyAlignment="1">
      <alignment horizontal="center" vertical="center"/>
    </xf>
    <xf numFmtId="0" fontId="117" fillId="0" borderId="115" xfId="0" applyFont="1" applyBorder="1" applyAlignment="1">
      <alignment horizontal="center" vertical="center" wrapText="1"/>
    </xf>
    <xf numFmtId="14" fontId="117" fillId="0" borderId="115" xfId="0" applyNumberFormat="1" applyFont="1" applyBorder="1" applyAlignment="1">
      <alignment horizontal="center" vertical="center" wrapText="1"/>
    </xf>
    <xf numFmtId="0" fontId="25" fillId="24" borderId="36" xfId="38" applyFont="1" applyFill="1" applyBorder="1" applyAlignment="1" applyProtection="1">
      <alignment horizontal="center"/>
      <protection locked="0"/>
    </xf>
    <xf numFmtId="0" fontId="25" fillId="24" borderId="115" xfId="38" applyFont="1" applyFill="1" applyBorder="1" applyAlignment="1" applyProtection="1">
      <alignment horizontal="center"/>
      <protection locked="0"/>
    </xf>
    <xf numFmtId="0" fontId="0" fillId="22" borderId="115" xfId="0" applyFill="1" applyBorder="1" applyAlignment="1" applyProtection="1">
      <alignment horizontal="left"/>
      <protection locked="0"/>
    </xf>
    <xf numFmtId="0" fontId="0" fillId="22" borderId="110" xfId="0" applyFill="1" applyBorder="1" applyProtection="1">
      <protection locked="0"/>
    </xf>
    <xf numFmtId="0" fontId="28" fillId="23" borderId="12" xfId="0" applyFont="1" applyFill="1" applyBorder="1" applyAlignment="1" applyProtection="1">
      <alignment horizontal="center"/>
      <protection locked="0"/>
    </xf>
    <xf numFmtId="0" fontId="25" fillId="0" borderId="19" xfId="0" applyFont="1" applyBorder="1"/>
    <xf numFmtId="0" fontId="0" fillId="22" borderId="117" xfId="0" applyFill="1" applyBorder="1" applyProtection="1">
      <protection locked="0"/>
    </xf>
    <xf numFmtId="0" fontId="0" fillId="23" borderId="116" xfId="0" applyFill="1" applyBorder="1" applyProtection="1">
      <protection locked="0"/>
    </xf>
    <xf numFmtId="0" fontId="0" fillId="23" borderId="120" xfId="0" applyFill="1" applyBorder="1" applyProtection="1">
      <protection locked="0"/>
    </xf>
    <xf numFmtId="0" fontId="0" fillId="23" borderId="117" xfId="0" applyFill="1" applyBorder="1" applyProtection="1">
      <protection locked="0"/>
    </xf>
    <xf numFmtId="0" fontId="0" fillId="22" borderId="116" xfId="0" applyFill="1" applyBorder="1" applyProtection="1">
      <protection locked="0"/>
    </xf>
    <xf numFmtId="0" fontId="0" fillId="22" borderId="120" xfId="0" applyFill="1" applyBorder="1" applyProtection="1">
      <protection locked="0"/>
    </xf>
    <xf numFmtId="0" fontId="0" fillId="22" borderId="31" xfId="0" applyFill="1" applyBorder="1" applyProtection="1">
      <protection locked="0"/>
    </xf>
    <xf numFmtId="0" fontId="0" fillId="0" borderId="120" xfId="0" applyBorder="1" applyProtection="1">
      <protection locked="0"/>
    </xf>
    <xf numFmtId="0" fontId="0" fillId="0" borderId="116" xfId="0" applyBorder="1" applyProtection="1">
      <protection locked="0"/>
    </xf>
    <xf numFmtId="0" fontId="132" fillId="22" borderId="116" xfId="0" applyFont="1" applyFill="1" applyBorder="1" applyProtection="1">
      <protection locked="0"/>
    </xf>
    <xf numFmtId="0" fontId="46" fillId="22" borderId="120" xfId="0" applyFont="1" applyFill="1" applyBorder="1" applyProtection="1">
      <protection locked="0"/>
    </xf>
    <xf numFmtId="0" fontId="46" fillId="22" borderId="117" xfId="0" applyFont="1" applyFill="1" applyBorder="1" applyProtection="1">
      <protection locked="0"/>
    </xf>
    <xf numFmtId="0" fontId="0" fillId="27" borderId="0" xfId="0" applyFill="1" applyProtection="1">
      <protection locked="0"/>
    </xf>
    <xf numFmtId="0" fontId="0" fillId="27" borderId="0" xfId="0" applyFill="1" applyAlignment="1" applyProtection="1">
      <alignment vertical="center"/>
      <protection locked="0"/>
    </xf>
    <xf numFmtId="0" fontId="5" fillId="27" borderId="0" xfId="0" applyFont="1" applyFill="1" applyProtection="1">
      <protection locked="0"/>
    </xf>
    <xf numFmtId="0" fontId="28" fillId="23" borderId="30" xfId="0" applyFont="1" applyFill="1" applyBorder="1" applyAlignment="1">
      <alignment horizontal="left"/>
    </xf>
    <xf numFmtId="0" fontId="28" fillId="23" borderId="137" xfId="0" applyFont="1" applyFill="1" applyBorder="1" applyAlignment="1">
      <alignment horizontal="right"/>
    </xf>
    <xf numFmtId="0" fontId="28" fillId="23" borderId="138" xfId="0" applyFont="1" applyFill="1" applyBorder="1"/>
    <xf numFmtId="168" fontId="76" fillId="27" borderId="0" xfId="0" applyNumberFormat="1" applyFont="1" applyFill="1" applyAlignment="1" applyProtection="1">
      <alignment horizontal="right"/>
      <protection locked="0"/>
    </xf>
    <xf numFmtId="0" fontId="77" fillId="27" borderId="0" xfId="0" applyFont="1" applyFill="1" applyProtection="1">
      <protection locked="0"/>
    </xf>
    <xf numFmtId="0" fontId="25" fillId="27" borderId="0" xfId="0" applyFont="1" applyFill="1" applyAlignment="1" applyProtection="1">
      <alignment horizontal="left"/>
      <protection locked="0"/>
    </xf>
    <xf numFmtId="0" fontId="78" fillId="27" borderId="0" xfId="0" applyFont="1" applyFill="1" applyAlignment="1" applyProtection="1">
      <alignment horizontal="center"/>
      <protection locked="0"/>
    </xf>
    <xf numFmtId="0" fontId="73" fillId="27" borderId="0" xfId="0" applyFont="1" applyFill="1" applyProtection="1">
      <protection locked="0"/>
    </xf>
    <xf numFmtId="0" fontId="74" fillId="27" borderId="0" xfId="0" applyFont="1" applyFill="1" applyAlignment="1" applyProtection="1">
      <alignment horizontal="center"/>
      <protection locked="0"/>
    </xf>
    <xf numFmtId="165" fontId="25" fillId="23" borderId="57" xfId="0" applyNumberFormat="1" applyFont="1" applyFill="1" applyBorder="1" applyAlignment="1" applyProtection="1">
      <alignment horizontal="center"/>
      <protection locked="0"/>
    </xf>
    <xf numFmtId="0" fontId="79" fillId="27" borderId="0" xfId="0" applyFont="1" applyFill="1" applyProtection="1">
      <protection locked="0"/>
    </xf>
    <xf numFmtId="0" fontId="73" fillId="27" borderId="0" xfId="0" applyFont="1" applyFill="1" applyAlignment="1" applyProtection="1">
      <alignment horizontal="left"/>
      <protection locked="0"/>
    </xf>
    <xf numFmtId="0" fontId="73" fillId="23" borderId="0" xfId="0" applyFont="1" applyFill="1" applyProtection="1">
      <protection locked="0"/>
    </xf>
    <xf numFmtId="0" fontId="5" fillId="23" borderId="0" xfId="0" applyFont="1" applyFill="1" applyProtection="1">
      <protection locked="0"/>
    </xf>
    <xf numFmtId="0" fontId="25" fillId="23" borderId="0" xfId="0" applyFont="1" applyFill="1" applyProtection="1">
      <protection locked="0"/>
    </xf>
    <xf numFmtId="0" fontId="73" fillId="23" borderId="0" xfId="0" applyFont="1" applyFill="1" applyAlignment="1" applyProtection="1">
      <alignment horizontal="left"/>
      <protection locked="0"/>
    </xf>
    <xf numFmtId="0" fontId="80" fillId="23" borderId="0" xfId="0" applyFont="1" applyFill="1" applyProtection="1">
      <protection locked="0"/>
    </xf>
    <xf numFmtId="0" fontId="40" fillId="23" borderId="0" xfId="0" applyFont="1" applyFill="1" applyAlignment="1" applyProtection="1">
      <alignment horizontal="left"/>
      <protection locked="0"/>
    </xf>
    <xf numFmtId="0" fontId="5" fillId="23" borderId="0" xfId="0" applyFont="1" applyFill="1" applyAlignment="1" applyProtection="1">
      <alignment horizontal="centerContinuous"/>
      <protection locked="0"/>
    </xf>
    <xf numFmtId="0" fontId="25" fillId="23" borderId="0" xfId="0" applyFont="1" applyFill="1" applyAlignment="1" applyProtection="1">
      <alignment horizontal="centerContinuous"/>
      <protection locked="0"/>
    </xf>
    <xf numFmtId="0" fontId="25" fillId="23" borderId="0" xfId="0" applyFont="1" applyFill="1" applyAlignment="1" applyProtection="1">
      <alignment horizontal="left"/>
      <protection locked="0"/>
    </xf>
    <xf numFmtId="0" fontId="28" fillId="23" borderId="0" xfId="0" applyFont="1" applyFill="1" applyAlignment="1">
      <alignment horizontal="left"/>
    </xf>
    <xf numFmtId="0" fontId="5" fillId="23" borderId="0" xfId="0" applyFont="1" applyFill="1" applyAlignment="1">
      <alignment horizontal="centerContinuous"/>
    </xf>
    <xf numFmtId="0" fontId="28" fillId="23" borderId="0" xfId="0" applyFont="1" applyFill="1" applyAlignment="1">
      <alignment horizontal="right"/>
    </xf>
    <xf numFmtId="2" fontId="28" fillId="23" borderId="17" xfId="0" applyNumberFormat="1" applyFont="1" applyFill="1" applyBorder="1" applyAlignment="1" applyProtection="1">
      <alignment horizontal="center"/>
      <protection locked="0"/>
    </xf>
    <xf numFmtId="0" fontId="28" fillId="23" borderId="12" xfId="0" applyFont="1" applyFill="1" applyBorder="1" applyAlignment="1" applyProtection="1">
      <alignment horizontal="center" vertical="center"/>
      <protection locked="0"/>
    </xf>
    <xf numFmtId="14" fontId="25" fillId="23" borderId="0" xfId="0" applyNumberFormat="1" applyFont="1" applyFill="1" applyAlignment="1">
      <alignment horizontal="left"/>
    </xf>
    <xf numFmtId="0" fontId="25" fillId="23" borderId="50" xfId="0" applyFont="1" applyFill="1" applyBorder="1" applyProtection="1">
      <protection locked="0"/>
    </xf>
    <xf numFmtId="0" fontId="0" fillId="0" borderId="108" xfId="0" applyBorder="1" applyProtection="1">
      <protection locked="0"/>
    </xf>
    <xf numFmtId="0" fontId="28" fillId="23" borderId="0" xfId="0" applyFont="1" applyFill="1" applyAlignment="1" applyProtection="1">
      <alignment horizontal="left"/>
      <protection locked="0"/>
    </xf>
    <xf numFmtId="0" fontId="25" fillId="23" borderId="0" xfId="0" applyFont="1" applyFill="1" applyAlignment="1" applyProtection="1">
      <alignment horizontal="center"/>
      <protection locked="0"/>
    </xf>
    <xf numFmtId="14" fontId="25" fillId="23" borderId="0" xfId="0" applyNumberFormat="1" applyFont="1" applyFill="1" applyAlignment="1" applyProtection="1">
      <alignment horizontal="left"/>
      <protection locked="0"/>
    </xf>
    <xf numFmtId="168" fontId="25" fillId="23" borderId="0" xfId="0" applyNumberFormat="1" applyFont="1" applyFill="1" applyAlignment="1" applyProtection="1">
      <alignment horizontal="right"/>
      <protection locked="0"/>
    </xf>
    <xf numFmtId="168" fontId="25" fillId="23" borderId="0" xfId="0" applyNumberFormat="1" applyFont="1" applyFill="1" applyAlignment="1" applyProtection="1">
      <alignment horizontal="left"/>
      <protection locked="0"/>
    </xf>
    <xf numFmtId="0" fontId="81" fillId="23" borderId="136" xfId="0" applyFont="1" applyFill="1" applyBorder="1" applyAlignment="1" applyProtection="1">
      <alignment horizontal="center"/>
      <protection locked="0"/>
    </xf>
    <xf numFmtId="0" fontId="28" fillId="23" borderId="136" xfId="0" applyFont="1" applyFill="1" applyBorder="1" applyAlignment="1" applyProtection="1">
      <alignment horizontal="center"/>
      <protection locked="0"/>
    </xf>
    <xf numFmtId="168" fontId="25" fillId="23" borderId="136" xfId="0" applyNumberFormat="1" applyFont="1" applyFill="1" applyBorder="1" applyAlignment="1">
      <alignment horizontal="center"/>
    </xf>
    <xf numFmtId="168" fontId="25" fillId="23" borderId="0" xfId="0" applyNumberFormat="1" applyFont="1" applyFill="1" applyAlignment="1" applyProtection="1">
      <alignment horizontal="center"/>
      <protection locked="0"/>
    </xf>
    <xf numFmtId="0" fontId="28" fillId="23" borderId="137" xfId="0" applyFont="1" applyFill="1" applyBorder="1" applyAlignment="1" applyProtection="1">
      <alignment horizontal="center"/>
      <protection locked="0"/>
    </xf>
    <xf numFmtId="168" fontId="25" fillId="23" borderId="137" xfId="0" applyNumberFormat="1" applyFont="1" applyFill="1" applyBorder="1" applyAlignment="1" applyProtection="1">
      <alignment horizontal="center"/>
      <protection locked="0"/>
    </xf>
    <xf numFmtId="168" fontId="25" fillId="23" borderId="113" xfId="0" applyNumberFormat="1" applyFont="1" applyFill="1" applyBorder="1" applyAlignment="1" applyProtection="1">
      <alignment horizontal="center"/>
      <protection locked="0"/>
    </xf>
    <xf numFmtId="165" fontId="25" fillId="23" borderId="113" xfId="0" applyNumberFormat="1" applyFont="1" applyFill="1" applyBorder="1" applyAlignment="1" applyProtection="1">
      <alignment horizontal="center"/>
      <protection locked="0"/>
    </xf>
    <xf numFmtId="0" fontId="28" fillId="23" borderId="119" xfId="0" applyFont="1" applyFill="1" applyBorder="1" applyAlignment="1" applyProtection="1">
      <alignment horizontal="left"/>
      <protection locked="0"/>
    </xf>
    <xf numFmtId="168" fontId="25" fillId="23" borderId="114" xfId="0" applyNumberFormat="1" applyFont="1" applyFill="1" applyBorder="1" applyAlignment="1" applyProtection="1">
      <alignment horizontal="left"/>
      <protection locked="0"/>
    </xf>
    <xf numFmtId="168" fontId="25" fillId="23" borderId="119" xfId="0" applyNumberFormat="1" applyFont="1" applyFill="1" applyBorder="1" applyAlignment="1" applyProtection="1">
      <alignment horizontal="left"/>
      <protection locked="0"/>
    </xf>
    <xf numFmtId="165" fontId="25" fillId="23" borderId="114" xfId="0" applyNumberFormat="1" applyFont="1" applyFill="1" applyBorder="1" applyAlignment="1" applyProtection="1">
      <alignment horizontal="left"/>
      <protection locked="0"/>
    </xf>
    <xf numFmtId="0" fontId="81" fillId="23" borderId="22" xfId="0" applyFont="1" applyFill="1" applyBorder="1" applyAlignment="1" applyProtection="1">
      <alignment horizontal="left"/>
      <protection locked="0"/>
    </xf>
    <xf numFmtId="165" fontId="25" fillId="23" borderId="23" xfId="0" applyNumberFormat="1" applyFont="1" applyFill="1" applyBorder="1" applyAlignment="1" applyProtection="1">
      <alignment horizontal="left"/>
      <protection locked="0"/>
    </xf>
    <xf numFmtId="168" fontId="28" fillId="23" borderId="22" xfId="0" applyNumberFormat="1" applyFont="1" applyFill="1" applyBorder="1" applyAlignment="1" applyProtection="1">
      <alignment horizontal="left"/>
      <protection locked="0"/>
    </xf>
    <xf numFmtId="0" fontId="28" fillId="23" borderId="22" xfId="0" applyFont="1" applyFill="1" applyBorder="1" applyAlignment="1" applyProtection="1">
      <alignment horizontal="left"/>
      <protection locked="0"/>
    </xf>
    <xf numFmtId="0" fontId="81" fillId="28" borderId="0" xfId="0" applyFont="1" applyFill="1" applyAlignment="1" applyProtection="1">
      <alignment horizontal="centerContinuous"/>
      <protection locked="0"/>
    </xf>
    <xf numFmtId="0" fontId="25" fillId="28" borderId="0" xfId="0" applyFont="1" applyFill="1" applyAlignment="1" applyProtection="1">
      <alignment horizontal="centerContinuous"/>
      <protection locked="0"/>
    </xf>
    <xf numFmtId="0" fontId="82" fillId="23" borderId="0" xfId="0" applyFont="1" applyFill="1" applyAlignment="1">
      <alignment horizontal="center"/>
    </xf>
    <xf numFmtId="0" fontId="25" fillId="23" borderId="19" xfId="0" applyFont="1" applyFill="1" applyBorder="1" applyProtection="1">
      <protection locked="0"/>
    </xf>
    <xf numFmtId="168" fontId="25" fillId="23" borderId="13" xfId="0" applyNumberFormat="1" applyFont="1" applyFill="1" applyBorder="1" applyProtection="1">
      <protection locked="0"/>
    </xf>
    <xf numFmtId="0" fontId="82" fillId="23" borderId="0" xfId="0" applyFont="1" applyFill="1" applyAlignment="1" applyProtection="1">
      <alignment horizontal="center"/>
      <protection locked="0"/>
    </xf>
    <xf numFmtId="0" fontId="28" fillId="23" borderId="19" xfId="0" applyFont="1" applyFill="1" applyBorder="1" applyAlignment="1" applyProtection="1">
      <alignment horizontal="left"/>
      <protection locked="0"/>
    </xf>
    <xf numFmtId="169" fontId="25" fillId="23" borderId="13" xfId="0" applyNumberFormat="1" applyFont="1" applyFill="1" applyBorder="1" applyAlignment="1" applyProtection="1">
      <alignment horizontal="left"/>
      <protection locked="0"/>
    </xf>
    <xf numFmtId="0" fontId="25" fillId="23" borderId="119" xfId="0" applyFont="1" applyFill="1" applyBorder="1" applyProtection="1">
      <protection locked="0"/>
    </xf>
    <xf numFmtId="168" fontId="25" fillId="23" borderId="114" xfId="0" applyNumberFormat="1" applyFont="1" applyFill="1" applyBorder="1" applyProtection="1">
      <protection locked="0"/>
    </xf>
    <xf numFmtId="169" fontId="25" fillId="23" borderId="23" xfId="0" applyNumberFormat="1" applyFont="1" applyFill="1" applyBorder="1" applyAlignment="1" applyProtection="1">
      <alignment horizontal="left"/>
      <protection locked="0"/>
    </xf>
    <xf numFmtId="168" fontId="38" fillId="23" borderId="23" xfId="0" applyNumberFormat="1" applyFont="1" applyFill="1" applyBorder="1" applyAlignment="1" applyProtection="1">
      <alignment horizontal="left"/>
      <protection locked="0"/>
    </xf>
    <xf numFmtId="0" fontId="25" fillId="23" borderId="19" xfId="0" applyFont="1" applyFill="1" applyBorder="1" applyAlignment="1" applyProtection="1">
      <alignment horizontal="centerContinuous"/>
      <protection locked="0"/>
    </xf>
    <xf numFmtId="165" fontId="25" fillId="23" borderId="13" xfId="0" applyNumberFormat="1" applyFont="1" applyFill="1" applyBorder="1" applyAlignment="1" applyProtection="1">
      <alignment horizontal="centerContinuous"/>
      <protection locked="0"/>
    </xf>
    <xf numFmtId="168" fontId="25" fillId="23" borderId="19" xfId="0" applyNumberFormat="1" applyFont="1" applyFill="1" applyBorder="1" applyAlignment="1" applyProtection="1">
      <alignment horizontal="left"/>
      <protection locked="0"/>
    </xf>
    <xf numFmtId="165" fontId="25" fillId="23" borderId="13" xfId="0" applyNumberFormat="1" applyFont="1" applyFill="1" applyBorder="1" applyAlignment="1" applyProtection="1">
      <alignment horizontal="left"/>
      <protection locked="0"/>
    </xf>
    <xf numFmtId="165" fontId="25" fillId="23" borderId="0" xfId="0" applyNumberFormat="1" applyFont="1" applyFill="1" applyAlignment="1" applyProtection="1">
      <alignment horizontal="centerContinuous"/>
      <protection locked="0"/>
    </xf>
    <xf numFmtId="165" fontId="25" fillId="23" borderId="0" xfId="0" applyNumberFormat="1" applyFont="1" applyFill="1" applyAlignment="1" applyProtection="1">
      <alignment horizontal="left"/>
      <protection locked="0"/>
    </xf>
    <xf numFmtId="0" fontId="83" fillId="23" borderId="0" xfId="0" applyFont="1" applyFill="1" applyAlignment="1" applyProtection="1">
      <alignment horizontal="center"/>
      <protection locked="0"/>
    </xf>
    <xf numFmtId="168" fontId="84" fillId="23" borderId="0" xfId="0" applyNumberFormat="1" applyFont="1" applyFill="1" applyAlignment="1" applyProtection="1">
      <alignment horizontal="center"/>
      <protection locked="0"/>
    </xf>
    <xf numFmtId="165" fontId="84" fillId="23" borderId="0" xfId="0" applyNumberFormat="1" applyFont="1" applyFill="1" applyAlignment="1" applyProtection="1">
      <alignment horizontal="center"/>
      <protection locked="0"/>
    </xf>
    <xf numFmtId="0" fontId="85" fillId="23" borderId="0" xfId="0" applyFont="1" applyFill="1" applyAlignment="1" applyProtection="1">
      <alignment horizontal="centerContinuous"/>
      <protection locked="0"/>
    </xf>
    <xf numFmtId="165" fontId="0" fillId="23" borderId="0" xfId="0" applyNumberFormat="1" applyFill="1" applyAlignment="1" applyProtection="1">
      <alignment horizontal="centerContinuous"/>
      <protection locked="0"/>
    </xf>
    <xf numFmtId="0" fontId="86" fillId="23" borderId="0" xfId="0" applyFont="1" applyFill="1" applyProtection="1">
      <protection locked="0"/>
    </xf>
    <xf numFmtId="168" fontId="83" fillId="23" borderId="0" xfId="0" applyNumberFormat="1" applyFont="1" applyFill="1" applyAlignment="1" applyProtection="1">
      <alignment horizontal="right"/>
      <protection locked="0"/>
    </xf>
    <xf numFmtId="165" fontId="87" fillId="23" borderId="0" xfId="0" applyNumberFormat="1" applyFont="1" applyFill="1" applyAlignment="1" applyProtection="1">
      <alignment horizontal="left"/>
      <protection locked="0"/>
    </xf>
    <xf numFmtId="0" fontId="83" fillId="23" borderId="0" xfId="0" applyFont="1" applyFill="1" applyAlignment="1" applyProtection="1">
      <alignment horizontal="right"/>
      <protection locked="0"/>
    </xf>
    <xf numFmtId="168" fontId="84" fillId="23" borderId="0" xfId="0" applyNumberFormat="1" applyFont="1" applyFill="1" applyAlignment="1" applyProtection="1">
      <alignment horizontal="left"/>
      <protection locked="0"/>
    </xf>
    <xf numFmtId="0" fontId="0" fillId="23" borderId="0" xfId="0" applyFill="1" applyAlignment="1" applyProtection="1">
      <alignment horizontal="centerContinuous"/>
      <protection locked="0"/>
    </xf>
    <xf numFmtId="168" fontId="87" fillId="23" borderId="0" xfId="0" applyNumberFormat="1" applyFont="1" applyFill="1" applyAlignment="1" applyProtection="1">
      <alignment horizontal="left"/>
      <protection locked="0"/>
    </xf>
    <xf numFmtId="0" fontId="88" fillId="23" borderId="0" xfId="0" applyFont="1" applyFill="1" applyAlignment="1" applyProtection="1">
      <alignment horizontal="left"/>
      <protection locked="0"/>
    </xf>
    <xf numFmtId="0" fontId="0" fillId="23" borderId="0" xfId="0" applyFill="1" applyProtection="1">
      <protection locked="0"/>
    </xf>
    <xf numFmtId="165" fontId="0" fillId="23" borderId="0" xfId="0" applyNumberFormat="1" applyFill="1" applyProtection="1">
      <protection locked="0"/>
    </xf>
    <xf numFmtId="0" fontId="49" fillId="23" borderId="0" xfId="0" applyFont="1" applyFill="1" applyProtection="1">
      <protection locked="0"/>
    </xf>
    <xf numFmtId="165" fontId="0" fillId="23" borderId="0" xfId="0" applyNumberFormat="1" applyFill="1" applyAlignment="1" applyProtection="1">
      <alignment horizontal="left"/>
      <protection locked="0"/>
    </xf>
    <xf numFmtId="0" fontId="28" fillId="23" borderId="119" xfId="0" applyFont="1" applyFill="1" applyBorder="1" applyAlignment="1" applyProtection="1">
      <alignment horizontal="center"/>
      <protection locked="0"/>
    </xf>
    <xf numFmtId="168" fontId="25" fillId="23" borderId="114" xfId="0" applyNumberFormat="1" applyFont="1" applyFill="1" applyBorder="1" applyAlignment="1" applyProtection="1">
      <alignment horizontal="center"/>
      <protection locked="0"/>
    </xf>
    <xf numFmtId="168" fontId="25" fillId="23" borderId="119" xfId="0" applyNumberFormat="1" applyFont="1" applyFill="1" applyBorder="1" applyAlignment="1" applyProtection="1">
      <alignment horizontal="center"/>
      <protection locked="0"/>
    </xf>
    <xf numFmtId="165" fontId="25" fillId="23" borderId="114" xfId="0" applyNumberFormat="1" applyFont="1" applyFill="1" applyBorder="1" applyAlignment="1" applyProtection="1">
      <alignment horizontal="center"/>
      <protection locked="0"/>
    </xf>
    <xf numFmtId="0" fontId="81" fillId="23" borderId="22" xfId="0" applyFont="1" applyFill="1" applyBorder="1" applyAlignment="1" applyProtection="1">
      <alignment horizontal="centerContinuous"/>
      <protection locked="0"/>
    </xf>
    <xf numFmtId="165" fontId="25" fillId="23" borderId="23" xfId="0" applyNumberFormat="1" applyFont="1" applyFill="1" applyBorder="1" applyAlignment="1" applyProtection="1">
      <alignment horizontal="centerContinuous"/>
      <protection locked="0"/>
    </xf>
    <xf numFmtId="168" fontId="28" fillId="23" borderId="22" xfId="0" applyNumberFormat="1" applyFont="1" applyFill="1" applyBorder="1" applyAlignment="1" applyProtection="1">
      <alignment horizontal="right"/>
      <protection locked="0"/>
    </xf>
    <xf numFmtId="168" fontId="70" fillId="23" borderId="23" xfId="0" applyNumberFormat="1" applyFont="1" applyFill="1" applyBorder="1" applyAlignment="1" applyProtection="1">
      <alignment horizontal="left"/>
      <protection locked="0"/>
    </xf>
    <xf numFmtId="0" fontId="28" fillId="23" borderId="22" xfId="0" applyFont="1" applyFill="1" applyBorder="1" applyAlignment="1" applyProtection="1">
      <alignment horizontal="right"/>
      <protection locked="0"/>
    </xf>
    <xf numFmtId="168" fontId="25" fillId="23" borderId="23" xfId="0" applyNumberFormat="1" applyFont="1" applyFill="1" applyBorder="1" applyAlignment="1" applyProtection="1">
      <alignment horizontal="left"/>
      <protection locked="0"/>
    </xf>
    <xf numFmtId="0" fontId="28" fillId="23" borderId="22" xfId="0" applyFont="1" applyFill="1" applyBorder="1" applyProtection="1">
      <protection locked="0"/>
    </xf>
    <xf numFmtId="0" fontId="25" fillId="23" borderId="22" xfId="0" applyFont="1" applyFill="1" applyBorder="1" applyProtection="1">
      <protection locked="0"/>
    </xf>
    <xf numFmtId="168" fontId="25" fillId="23" borderId="23" xfId="0" applyNumberFormat="1" applyFont="1" applyFill="1" applyBorder="1" applyProtection="1">
      <protection locked="0"/>
    </xf>
    <xf numFmtId="0" fontId="28" fillId="23" borderId="119" xfId="0" applyFont="1" applyFill="1" applyBorder="1" applyProtection="1">
      <protection locked="0"/>
    </xf>
    <xf numFmtId="168" fontId="38" fillId="23" borderId="23" xfId="0" applyNumberFormat="1" applyFont="1" applyFill="1" applyBorder="1" applyAlignment="1" applyProtection="1">
      <alignment horizontal="centerContinuous"/>
      <protection locked="0"/>
    </xf>
    <xf numFmtId="168" fontId="75" fillId="23" borderId="23" xfId="0" applyNumberFormat="1" applyFont="1" applyFill="1" applyBorder="1" applyAlignment="1" applyProtection="1">
      <alignment horizontal="left"/>
      <protection locked="0"/>
    </xf>
    <xf numFmtId="168" fontId="25" fillId="23" borderId="19" xfId="0" applyNumberFormat="1" applyFont="1" applyFill="1" applyBorder="1" applyAlignment="1" applyProtection="1">
      <alignment horizontal="center"/>
      <protection locked="0"/>
    </xf>
    <xf numFmtId="0" fontId="25" fillId="23" borderId="23" xfId="0" applyFont="1" applyFill="1" applyBorder="1" applyProtection="1">
      <protection locked="0"/>
    </xf>
    <xf numFmtId="0" fontId="70" fillId="23" borderId="53" xfId="0" applyFont="1" applyFill="1" applyBorder="1" applyAlignment="1" applyProtection="1">
      <alignment horizontal="centerContinuous"/>
      <protection locked="0"/>
    </xf>
    <xf numFmtId="0" fontId="89" fillId="23" borderId="53" xfId="0" applyFont="1" applyFill="1" applyBorder="1" applyAlignment="1" applyProtection="1">
      <alignment horizontal="centerContinuous"/>
      <protection locked="0"/>
    </xf>
    <xf numFmtId="0" fontId="70" fillId="23" borderId="52" xfId="0" applyFont="1" applyFill="1" applyBorder="1" applyAlignment="1" applyProtection="1">
      <alignment horizontal="centerContinuous"/>
      <protection locked="0"/>
    </xf>
    <xf numFmtId="0" fontId="70" fillId="23" borderId="54" xfId="0" applyFont="1" applyFill="1" applyBorder="1" applyAlignment="1" applyProtection="1">
      <alignment horizontal="centerContinuous"/>
      <protection locked="0"/>
    </xf>
    <xf numFmtId="0" fontId="90" fillId="23" borderId="52" xfId="0" applyFont="1" applyFill="1" applyBorder="1" applyAlignment="1" applyProtection="1">
      <alignment horizontal="centerContinuous"/>
      <protection locked="0"/>
    </xf>
    <xf numFmtId="0" fontId="90" fillId="23" borderId="54" xfId="0" applyFont="1" applyFill="1" applyBorder="1" applyAlignment="1" applyProtection="1">
      <alignment horizontal="centerContinuous"/>
      <protection locked="0"/>
    </xf>
    <xf numFmtId="0" fontId="89" fillId="23" borderId="15" xfId="0" applyFont="1" applyFill="1" applyBorder="1" applyAlignment="1" applyProtection="1">
      <alignment horizontal="center"/>
      <protection locked="0"/>
    </xf>
    <xf numFmtId="0" fontId="89" fillId="23" borderId="16" xfId="0" applyFont="1" applyFill="1" applyBorder="1" applyAlignment="1" applyProtection="1">
      <alignment horizontal="center"/>
      <protection locked="0"/>
    </xf>
    <xf numFmtId="0" fontId="89" fillId="23" borderId="69" xfId="0" applyFont="1" applyFill="1" applyBorder="1" applyAlignment="1" applyProtection="1">
      <alignment horizontal="center"/>
      <protection locked="0"/>
    </xf>
    <xf numFmtId="0" fontId="91" fillId="23" borderId="0" xfId="0" applyFont="1" applyFill="1" applyAlignment="1" applyProtection="1">
      <alignment horizontal="center"/>
      <protection locked="0"/>
    </xf>
    <xf numFmtId="0" fontId="91" fillId="23" borderId="16" xfId="0" applyFont="1" applyFill="1" applyBorder="1" applyAlignment="1" applyProtection="1">
      <alignment horizontal="center"/>
      <protection locked="0"/>
    </xf>
    <xf numFmtId="0" fontId="91" fillId="23" borderId="28" xfId="0" applyFont="1" applyFill="1" applyBorder="1" applyAlignment="1" applyProtection="1">
      <alignment horizontal="center"/>
      <protection locked="0"/>
    </xf>
    <xf numFmtId="0" fontId="92" fillId="23" borderId="93" xfId="0" applyFont="1" applyFill="1" applyBorder="1" applyAlignment="1" applyProtection="1">
      <alignment horizontal="centerContinuous"/>
      <protection locked="0"/>
    </xf>
    <xf numFmtId="168" fontId="25" fillId="23" borderId="12" xfId="0" applyNumberFormat="1" applyFont="1" applyFill="1" applyBorder="1" applyAlignment="1" applyProtection="1">
      <alignment horizontal="center"/>
      <protection locked="0"/>
    </xf>
    <xf numFmtId="1" fontId="25" fillId="23" borderId="23" xfId="0" applyNumberFormat="1" applyFont="1" applyFill="1" applyBorder="1" applyAlignment="1" applyProtection="1">
      <alignment horizontal="center"/>
      <protection locked="0"/>
    </xf>
    <xf numFmtId="1" fontId="25" fillId="23" borderId="0" xfId="0" applyNumberFormat="1" applyFont="1" applyFill="1" applyAlignment="1" applyProtection="1">
      <alignment horizontal="center"/>
      <protection locked="0"/>
    </xf>
    <xf numFmtId="1" fontId="25" fillId="23" borderId="17" xfId="0" applyNumberFormat="1" applyFont="1" applyFill="1" applyBorder="1" applyAlignment="1" applyProtection="1">
      <alignment horizontal="center"/>
      <protection locked="0"/>
    </xf>
    <xf numFmtId="168" fontId="25" fillId="23" borderId="97" xfId="0" applyNumberFormat="1" applyFont="1" applyFill="1" applyBorder="1" applyAlignment="1" applyProtection="1">
      <alignment horizontal="centerContinuous"/>
      <protection locked="0"/>
    </xf>
    <xf numFmtId="0" fontId="25" fillId="30" borderId="97" xfId="0" applyFont="1" applyFill="1" applyBorder="1" applyAlignment="1" applyProtection="1">
      <alignment horizontal="center"/>
      <protection locked="0"/>
    </xf>
    <xf numFmtId="0" fontId="92" fillId="23" borderId="97" xfId="0" applyFont="1" applyFill="1" applyBorder="1" applyAlignment="1" applyProtection="1">
      <alignment horizontal="center"/>
      <protection locked="0"/>
    </xf>
    <xf numFmtId="168" fontId="25" fillId="23" borderId="98" xfId="0" applyNumberFormat="1" applyFont="1" applyFill="1" applyBorder="1" applyAlignment="1" applyProtection="1">
      <alignment horizontal="center"/>
      <protection locked="0"/>
    </xf>
    <xf numFmtId="168" fontId="25" fillId="23" borderId="15" xfId="0" applyNumberFormat="1" applyFont="1" applyFill="1" applyBorder="1" applyAlignment="1" applyProtection="1">
      <alignment horizontal="center"/>
      <protection locked="0"/>
    </xf>
    <xf numFmtId="168" fontId="25" fillId="23" borderId="16" xfId="0" applyNumberFormat="1" applyFont="1" applyFill="1" applyBorder="1" applyAlignment="1" applyProtection="1">
      <alignment horizontal="center"/>
      <protection locked="0"/>
    </xf>
    <xf numFmtId="165" fontId="25" fillId="23" borderId="16" xfId="0" applyNumberFormat="1" applyFont="1" applyFill="1" applyBorder="1" applyAlignment="1" applyProtection="1">
      <alignment horizontal="center"/>
      <protection locked="0"/>
    </xf>
    <xf numFmtId="1" fontId="25" fillId="23" borderId="69" xfId="0" applyNumberFormat="1" applyFont="1" applyFill="1" applyBorder="1" applyAlignment="1" applyProtection="1">
      <alignment horizontal="center"/>
      <protection locked="0"/>
    </xf>
    <xf numFmtId="1" fontId="25" fillId="23" borderId="16" xfId="0" applyNumberFormat="1" applyFont="1" applyFill="1" applyBorder="1" applyAlignment="1" applyProtection="1">
      <alignment horizontal="center"/>
      <protection locked="0"/>
    </xf>
    <xf numFmtId="1" fontId="25" fillId="23" borderId="28" xfId="0" applyNumberFormat="1" applyFont="1" applyFill="1" applyBorder="1" applyAlignment="1" applyProtection="1">
      <alignment horizontal="center"/>
      <protection locked="0"/>
    </xf>
    <xf numFmtId="0" fontId="93" fillId="23" borderId="53" xfId="0" applyFont="1" applyFill="1" applyBorder="1" applyAlignment="1" applyProtection="1">
      <alignment horizontal="centerContinuous"/>
      <protection locked="0"/>
    </xf>
    <xf numFmtId="0" fontId="94" fillId="23" borderId="52" xfId="0" applyFont="1" applyFill="1" applyBorder="1" applyAlignment="1" applyProtection="1">
      <alignment horizontal="centerContinuous"/>
      <protection locked="0"/>
    </xf>
    <xf numFmtId="0" fontId="94" fillId="23" borderId="54" xfId="0" applyFont="1" applyFill="1" applyBorder="1" applyAlignment="1" applyProtection="1">
      <alignment horizontal="centerContinuous"/>
      <protection locked="0"/>
    </xf>
    <xf numFmtId="165" fontId="25" fillId="23" borderId="0" xfId="0" applyNumberFormat="1" applyFont="1" applyFill="1" applyAlignment="1" applyProtection="1">
      <alignment horizontal="center"/>
      <protection locked="0"/>
    </xf>
    <xf numFmtId="165" fontId="91" fillId="23" borderId="0" xfId="0" applyNumberFormat="1" applyFont="1" applyFill="1" applyAlignment="1" applyProtection="1">
      <alignment horizontal="center"/>
      <protection locked="0"/>
    </xf>
    <xf numFmtId="1" fontId="91" fillId="23" borderId="17" xfId="0" applyNumberFormat="1" applyFont="1" applyFill="1" applyBorder="1" applyAlignment="1" applyProtection="1">
      <alignment horizontal="center"/>
      <protection locked="0"/>
    </xf>
    <xf numFmtId="0" fontId="93" fillId="23" borderId="57" xfId="0" applyFont="1" applyFill="1" applyBorder="1" applyAlignment="1" applyProtection="1">
      <alignment horizontal="center"/>
      <protection locked="0"/>
    </xf>
    <xf numFmtId="0" fontId="93" fillId="23" borderId="48" xfId="0" applyFont="1" applyFill="1" applyBorder="1" applyAlignment="1" applyProtection="1">
      <alignment horizontal="center"/>
      <protection locked="0"/>
    </xf>
    <xf numFmtId="0" fontId="93" fillId="23" borderId="49" xfId="0" applyFont="1" applyFill="1" applyBorder="1" applyAlignment="1" applyProtection="1">
      <alignment horizontal="center"/>
      <protection locked="0"/>
    </xf>
    <xf numFmtId="165" fontId="25" fillId="23" borderId="17" xfId="0" applyNumberFormat="1" applyFont="1" applyFill="1" applyBorder="1" applyAlignment="1" applyProtection="1">
      <alignment horizontal="center"/>
      <protection locked="0"/>
    </xf>
    <xf numFmtId="168" fontId="25" fillId="23" borderId="61" xfId="0" applyNumberFormat="1" applyFont="1" applyFill="1" applyBorder="1" applyAlignment="1" applyProtection="1">
      <alignment horizontal="center"/>
      <protection locked="0"/>
    </xf>
    <xf numFmtId="0" fontId="25" fillId="23" borderId="17" xfId="0" applyFont="1" applyFill="1" applyBorder="1" applyAlignment="1" applyProtection="1">
      <alignment horizontal="center"/>
      <protection locked="0"/>
    </xf>
    <xf numFmtId="168" fontId="25" fillId="23" borderId="64" xfId="0" applyNumberFormat="1" applyFont="1" applyFill="1" applyBorder="1" applyAlignment="1" applyProtection="1">
      <alignment horizontal="center"/>
      <protection locked="0"/>
    </xf>
    <xf numFmtId="168" fontId="25" fillId="23" borderId="110" xfId="0" applyNumberFormat="1" applyFont="1" applyFill="1" applyBorder="1" applyAlignment="1" applyProtection="1">
      <alignment horizontal="center"/>
      <protection locked="0"/>
    </xf>
    <xf numFmtId="0" fontId="25" fillId="23" borderId="108" xfId="0" applyFont="1" applyFill="1" applyBorder="1" applyAlignment="1" applyProtection="1">
      <alignment horizontal="center"/>
      <protection locked="0"/>
    </xf>
    <xf numFmtId="168" fontId="25" fillId="23" borderId="0" xfId="0" applyNumberFormat="1" applyFont="1" applyFill="1" applyProtection="1">
      <protection locked="0"/>
    </xf>
    <xf numFmtId="0" fontId="70" fillId="23" borderId="50" xfId="0" applyFont="1" applyFill="1" applyBorder="1" applyAlignment="1" applyProtection="1">
      <alignment horizontal="centerContinuous"/>
      <protection locked="0"/>
    </xf>
    <xf numFmtId="0" fontId="89" fillId="23" borderId="50" xfId="0" applyFont="1" applyFill="1" applyBorder="1" applyAlignment="1" applyProtection="1">
      <alignment horizontal="centerContinuous"/>
      <protection locked="0"/>
    </xf>
    <xf numFmtId="0" fontId="70" fillId="23" borderId="110" xfId="0" applyFont="1" applyFill="1" applyBorder="1" applyAlignment="1" applyProtection="1">
      <alignment horizontal="centerContinuous"/>
      <protection locked="0"/>
    </xf>
    <xf numFmtId="0" fontId="70" fillId="23" borderId="108" xfId="0" applyFont="1" applyFill="1" applyBorder="1" applyAlignment="1" applyProtection="1">
      <alignment horizontal="centerContinuous"/>
      <protection locked="0"/>
    </xf>
    <xf numFmtId="0" fontId="90" fillId="23" borderId="110" xfId="0" applyFont="1" applyFill="1" applyBorder="1" applyAlignment="1" applyProtection="1">
      <alignment horizontal="centerContinuous"/>
      <protection locked="0"/>
    </xf>
    <xf numFmtId="0" fontId="90" fillId="23" borderId="108" xfId="0" applyFont="1" applyFill="1" applyBorder="1" applyAlignment="1" applyProtection="1">
      <alignment horizontal="centerContinuous"/>
      <protection locked="0"/>
    </xf>
    <xf numFmtId="168" fontId="25" fillId="23" borderId="50" xfId="0" applyNumberFormat="1" applyFont="1" applyFill="1" applyBorder="1" applyAlignment="1" applyProtection="1">
      <alignment horizontal="center"/>
      <protection locked="0"/>
    </xf>
    <xf numFmtId="1" fontId="25" fillId="23" borderId="109" xfId="0" applyNumberFormat="1" applyFont="1" applyFill="1" applyBorder="1" applyAlignment="1" applyProtection="1">
      <alignment horizontal="center"/>
      <protection locked="0"/>
    </xf>
    <xf numFmtId="1" fontId="25" fillId="23" borderId="110" xfId="0" applyNumberFormat="1" applyFont="1" applyFill="1" applyBorder="1" applyAlignment="1" applyProtection="1">
      <alignment horizontal="center"/>
      <protection locked="0"/>
    </xf>
    <xf numFmtId="1" fontId="25" fillId="23" borderId="108" xfId="0" applyNumberFormat="1" applyFont="1" applyFill="1" applyBorder="1" applyAlignment="1" applyProtection="1">
      <alignment horizontal="center"/>
      <protection locked="0"/>
    </xf>
    <xf numFmtId="0" fontId="94" fillId="23" borderId="110" xfId="0" applyFont="1" applyFill="1" applyBorder="1" applyAlignment="1" applyProtection="1">
      <alignment horizontal="centerContinuous"/>
      <protection locked="0"/>
    </xf>
    <xf numFmtId="0" fontId="93" fillId="23" borderId="58" xfId="0" applyFont="1" applyFill="1" applyBorder="1" applyAlignment="1" applyProtection="1">
      <alignment horizontal="left"/>
      <protection locked="0"/>
    </xf>
    <xf numFmtId="168" fontId="25" fillId="23" borderId="110" xfId="0" applyNumberFormat="1" applyFont="1" applyFill="1" applyBorder="1" applyProtection="1">
      <protection locked="0"/>
    </xf>
    <xf numFmtId="0" fontId="25" fillId="0" borderId="0" xfId="0" applyFont="1"/>
    <xf numFmtId="0" fontId="37" fillId="23" borderId="54" xfId="38" applyFont="1" applyFill="1" applyBorder="1" applyAlignment="1">
      <alignment horizontal="left"/>
    </xf>
    <xf numFmtId="0" fontId="25" fillId="19" borderId="62" xfId="38" applyFont="1" applyFill="1" applyBorder="1" applyAlignment="1">
      <alignment vertical="center"/>
    </xf>
    <xf numFmtId="0" fontId="25" fillId="23" borderId="53" xfId="38" quotePrefix="1" applyFont="1" applyFill="1" applyBorder="1" applyAlignment="1">
      <alignment vertical="center"/>
    </xf>
    <xf numFmtId="0" fontId="25" fillId="23" borderId="52" xfId="38" quotePrefix="1" applyFont="1" applyFill="1" applyBorder="1" applyAlignment="1">
      <alignment vertical="center"/>
    </xf>
    <xf numFmtId="0" fontId="142" fillId="0" borderId="0" xfId="0" applyFont="1"/>
    <xf numFmtId="0" fontId="5" fillId="0" borderId="44" xfId="0" applyFont="1" applyBorder="1" applyAlignment="1" applyProtection="1">
      <alignment vertical="center" wrapText="1"/>
      <protection locked="0"/>
    </xf>
    <xf numFmtId="0" fontId="5" fillId="0" borderId="45" xfId="0" applyFont="1" applyBorder="1" applyAlignment="1" applyProtection="1">
      <alignment vertical="center" wrapText="1"/>
      <protection locked="0"/>
    </xf>
    <xf numFmtId="0" fontId="5" fillId="0" borderId="30" xfId="0" applyFont="1" applyBorder="1" applyAlignment="1">
      <alignment horizontal="left" vertical="center" wrapText="1"/>
    </xf>
    <xf numFmtId="0" fontId="5" fillId="0" borderId="137" xfId="0" applyFont="1" applyBorder="1" applyAlignment="1">
      <alignment horizontal="left" vertical="center" wrapText="1"/>
    </xf>
    <xf numFmtId="0" fontId="5" fillId="0" borderId="137" xfId="0" applyFont="1" applyBorder="1" applyAlignment="1" applyProtection="1">
      <alignment horizontal="right" vertical="center" wrapText="1"/>
      <protection locked="0"/>
    </xf>
    <xf numFmtId="0" fontId="5" fillId="0" borderId="137" xfId="0" applyFont="1" applyBorder="1" applyAlignment="1">
      <alignment vertical="center" wrapText="1"/>
    </xf>
    <xf numFmtId="0" fontId="5" fillId="0" borderId="38" xfId="0" applyFont="1" applyBorder="1" applyAlignment="1" applyProtection="1">
      <alignment horizontal="center" vertical="center" textRotation="90"/>
      <protection locked="0"/>
    </xf>
    <xf numFmtId="1" fontId="5" fillId="0" borderId="56" xfId="0" applyNumberFormat="1" applyFont="1" applyBorder="1" applyAlignment="1">
      <alignment horizontal="center" vertical="center"/>
    </xf>
    <xf numFmtId="1" fontId="5" fillId="0" borderId="59" xfId="0" applyNumberFormat="1" applyFont="1" applyBorder="1" applyAlignment="1">
      <alignment horizontal="center" vertical="center"/>
    </xf>
    <xf numFmtId="0" fontId="5" fillId="0" borderId="136" xfId="0" applyFont="1" applyBorder="1" applyAlignment="1" applyProtection="1">
      <alignment vertical="center" wrapText="1"/>
      <protection locked="0"/>
    </xf>
    <xf numFmtId="1" fontId="5" fillId="31" borderId="136" xfId="0" applyNumberFormat="1" applyFont="1" applyFill="1" applyBorder="1" applyAlignment="1" applyProtection="1">
      <alignment horizontal="center" vertical="center"/>
      <protection locked="0"/>
    </xf>
    <xf numFmtId="1" fontId="5" fillId="18" borderId="136" xfId="0" applyNumberFormat="1" applyFont="1" applyFill="1" applyBorder="1" applyAlignment="1" applyProtection="1">
      <alignment horizontal="center" vertical="center"/>
      <protection locked="0"/>
    </xf>
    <xf numFmtId="1" fontId="5" fillId="32" borderId="136" xfId="0" applyNumberFormat="1" applyFont="1" applyFill="1" applyBorder="1" applyAlignment="1" applyProtection="1">
      <alignment horizontal="center" vertical="center"/>
      <protection locked="0"/>
    </xf>
    <xf numFmtId="1" fontId="5" fillId="0" borderId="36" xfId="0" applyNumberFormat="1" applyFont="1" applyBorder="1" applyAlignment="1">
      <alignment horizontal="center" vertical="center"/>
    </xf>
    <xf numFmtId="1" fontId="5" fillId="0" borderId="41" xfId="0" applyNumberFormat="1" applyFont="1" applyBorder="1" applyAlignment="1">
      <alignment horizontal="center" vertical="center"/>
    </xf>
    <xf numFmtId="1" fontId="5" fillId="0" borderId="65" xfId="0" applyNumberFormat="1" applyFont="1" applyBorder="1" applyAlignment="1">
      <alignment horizontal="center" vertical="center"/>
    </xf>
    <xf numFmtId="1" fontId="5" fillId="0" borderId="72" xfId="0" applyNumberFormat="1" applyFont="1" applyBorder="1" applyAlignment="1">
      <alignment horizontal="center" vertical="center"/>
    </xf>
    <xf numFmtId="0" fontId="40" fillId="0" borderId="0" xfId="0" applyFont="1" applyAlignment="1">
      <alignment horizontal="left" wrapText="1"/>
    </xf>
    <xf numFmtId="1" fontId="5" fillId="0" borderId="56" xfId="0" applyNumberFormat="1" applyFont="1" applyBorder="1" applyAlignment="1" applyProtection="1">
      <alignment horizontal="center" vertical="center"/>
      <protection locked="0"/>
    </xf>
    <xf numFmtId="1" fontId="5" fillId="0" borderId="136" xfId="0" applyNumberFormat="1" applyFont="1" applyBorder="1" applyAlignment="1" applyProtection="1">
      <alignment horizontal="center" vertical="center"/>
      <protection locked="0"/>
    </xf>
    <xf numFmtId="1" fontId="5" fillId="0" borderId="45" xfId="0" applyNumberFormat="1" applyFont="1" applyBorder="1" applyAlignment="1" applyProtection="1">
      <alignment horizontal="center" vertical="center"/>
      <protection locked="0"/>
    </xf>
    <xf numFmtId="0" fontId="4" fillId="0" borderId="0" xfId="0" applyFont="1" applyAlignment="1" applyProtection="1">
      <alignment horizontal="left" vertical="center"/>
      <protection locked="0" hidden="1"/>
    </xf>
    <xf numFmtId="0" fontId="4" fillId="0" borderId="0" xfId="0" applyFont="1" applyProtection="1">
      <protection locked="0" hidden="1"/>
    </xf>
    <xf numFmtId="0" fontId="22" fillId="0" borderId="0" xfId="38" applyFont="1" applyAlignment="1" applyProtection="1">
      <alignment horizontal="left" indent="1"/>
      <protection locked="0" hidden="1"/>
    </xf>
    <xf numFmtId="0" fontId="4" fillId="0" borderId="22" xfId="0" applyFont="1" applyBorder="1" applyProtection="1">
      <protection locked="0" hidden="1"/>
    </xf>
    <xf numFmtId="0" fontId="0" fillId="0" borderId="136" xfId="0" applyBorder="1" applyAlignment="1" applyProtection="1">
      <alignment horizontal="center" vertical="center"/>
      <protection locked="0" hidden="1"/>
    </xf>
    <xf numFmtId="0" fontId="0" fillId="0" borderId="113" xfId="0" applyBorder="1" applyAlignment="1" applyProtection="1">
      <alignment horizontal="center" vertical="center"/>
      <protection locked="0" hidden="1"/>
    </xf>
    <xf numFmtId="0" fontId="4" fillId="0" borderId="0" xfId="0" applyFont="1" applyAlignment="1" applyProtection="1">
      <alignment vertical="center"/>
      <protection locked="0" hidden="1"/>
    </xf>
    <xf numFmtId="0" fontId="39" fillId="0" borderId="1" xfId="38" applyFont="1" applyBorder="1" applyAlignment="1" applyProtection="1">
      <alignment horizontal="center"/>
      <protection locked="0"/>
    </xf>
    <xf numFmtId="0" fontId="39" fillId="0" borderId="115" xfId="38" applyFont="1" applyBorder="1" applyAlignment="1" applyProtection="1">
      <alignment horizontal="center"/>
      <protection locked="0"/>
    </xf>
    <xf numFmtId="0" fontId="39" fillId="0" borderId="36" xfId="38" applyFont="1" applyBorder="1" applyAlignment="1" applyProtection="1">
      <alignment horizontal="center"/>
      <protection locked="0"/>
    </xf>
    <xf numFmtId="0" fontId="39" fillId="0" borderId="65" xfId="38" applyFont="1" applyBorder="1" applyAlignment="1" applyProtection="1">
      <alignment horizontal="center"/>
      <protection locked="0"/>
    </xf>
    <xf numFmtId="0" fontId="25" fillId="24" borderId="13" xfId="38" applyFont="1" applyFill="1" applyBorder="1" applyAlignment="1">
      <alignment horizontal="center"/>
    </xf>
    <xf numFmtId="0" fontId="25" fillId="0" borderId="115" xfId="38" applyFont="1" applyBorder="1" applyAlignment="1" applyProtection="1">
      <alignment horizontal="center"/>
      <protection locked="0"/>
    </xf>
    <xf numFmtId="0" fontId="25" fillId="0" borderId="1" xfId="38" applyFont="1" applyBorder="1" applyAlignment="1" applyProtection="1">
      <alignment horizontal="center"/>
      <protection locked="0"/>
    </xf>
    <xf numFmtId="0" fontId="25" fillId="0" borderId="36" xfId="38" applyFont="1" applyBorder="1" applyAlignment="1" applyProtection="1">
      <alignment horizontal="center"/>
      <protection locked="0"/>
    </xf>
    <xf numFmtId="0" fontId="25" fillId="0" borderId="115" xfId="38" quotePrefix="1" applyFont="1" applyBorder="1" applyAlignment="1" applyProtection="1">
      <alignment horizontal="center"/>
      <protection locked="0"/>
    </xf>
    <xf numFmtId="0" fontId="25" fillId="0" borderId="55" xfId="38" applyFont="1" applyBorder="1" applyAlignment="1" applyProtection="1">
      <alignment horizontal="center"/>
      <protection locked="0"/>
    </xf>
    <xf numFmtId="0" fontId="144" fillId="0" borderId="0" xfId="38" applyFont="1" applyAlignment="1">
      <alignment horizontal="left" vertical="center" wrapText="1" indent="2"/>
    </xf>
    <xf numFmtId="0" fontId="129" fillId="0" borderId="0" xfId="38" applyFont="1" applyAlignment="1">
      <alignment horizontal="center" vertical="center" wrapText="1"/>
    </xf>
    <xf numFmtId="0" fontId="25" fillId="22" borderId="13" xfId="0" applyFont="1" applyFill="1" applyBorder="1" applyAlignment="1">
      <alignment horizontal="center" vertical="center"/>
    </xf>
    <xf numFmtId="0" fontId="25" fillId="22" borderId="119" xfId="0" applyFont="1" applyFill="1" applyBorder="1" applyProtection="1">
      <protection locked="0" hidden="1"/>
    </xf>
    <xf numFmtId="0" fontId="25" fillId="22" borderId="113" xfId="0" applyFont="1" applyFill="1" applyBorder="1" applyProtection="1">
      <protection locked="0" hidden="1"/>
    </xf>
    <xf numFmtId="0" fontId="25" fillId="22" borderId="114" xfId="0" applyFont="1" applyFill="1" applyBorder="1" applyProtection="1">
      <protection locked="0" hidden="1"/>
    </xf>
    <xf numFmtId="0" fontId="25" fillId="22" borderId="131" xfId="0" applyFont="1" applyFill="1" applyBorder="1" applyProtection="1">
      <protection locked="0" hidden="1"/>
    </xf>
    <xf numFmtId="0" fontId="25" fillId="22" borderId="132" xfId="0" applyFont="1" applyFill="1" applyBorder="1" applyProtection="1">
      <protection locked="0" hidden="1"/>
    </xf>
    <xf numFmtId="0" fontId="40" fillId="22" borderId="136" xfId="0" applyFont="1" applyFill="1" applyBorder="1" applyAlignment="1" applyProtection="1">
      <alignment horizontal="center"/>
      <protection locked="0" hidden="1"/>
    </xf>
    <xf numFmtId="0" fontId="40" fillId="24" borderId="136" xfId="0" applyFont="1" applyFill="1" applyBorder="1" applyAlignment="1" applyProtection="1">
      <alignment horizontal="center"/>
      <protection locked="0" hidden="1"/>
    </xf>
    <xf numFmtId="0" fontId="40" fillId="22" borderId="136" xfId="0" applyFont="1" applyFill="1" applyBorder="1" applyAlignment="1" applyProtection="1">
      <alignment horizontal="center" wrapText="1"/>
      <protection locked="0" hidden="1"/>
    </xf>
    <xf numFmtId="0" fontId="25" fillId="22" borderId="136" xfId="0" applyFont="1" applyFill="1" applyBorder="1" applyAlignment="1" applyProtection="1">
      <alignment horizontal="center"/>
      <protection locked="0"/>
    </xf>
    <xf numFmtId="0" fontId="5" fillId="0" borderId="136" xfId="0" applyFont="1" applyBorder="1" applyAlignment="1" applyProtection="1">
      <alignment horizontal="center"/>
      <protection locked="0" hidden="1"/>
    </xf>
    <xf numFmtId="0" fontId="5" fillId="23" borderId="136" xfId="0" applyFont="1" applyFill="1" applyBorder="1" applyAlignment="1" applyProtection="1">
      <alignment horizontal="center"/>
      <protection locked="0" hidden="1"/>
    </xf>
    <xf numFmtId="0" fontId="5" fillId="24" borderId="136" xfId="0" applyFont="1" applyFill="1" applyBorder="1" applyAlignment="1" applyProtection="1">
      <alignment horizontal="center"/>
      <protection hidden="1"/>
    </xf>
    <xf numFmtId="168" fontId="5" fillId="22" borderId="136" xfId="0" applyNumberFormat="1" applyFont="1" applyFill="1" applyBorder="1" applyAlignment="1" applyProtection="1">
      <alignment horizontal="center"/>
      <protection locked="0" hidden="1"/>
    </xf>
    <xf numFmtId="0" fontId="5" fillId="22" borderId="136" xfId="0" applyFont="1" applyFill="1" applyBorder="1" applyAlignment="1">
      <alignment horizontal="center"/>
    </xf>
    <xf numFmtId="0" fontId="5" fillId="22" borderId="136" xfId="0" applyFont="1" applyFill="1" applyBorder="1" applyAlignment="1" applyProtection="1">
      <alignment horizontal="center"/>
      <protection locked="0" hidden="1"/>
    </xf>
    <xf numFmtId="0" fontId="40" fillId="22" borderId="114" xfId="0" applyFont="1" applyFill="1" applyBorder="1" applyAlignment="1" applyProtection="1">
      <alignment horizontal="center"/>
      <protection locked="0" hidden="1"/>
    </xf>
    <xf numFmtId="0" fontId="0" fillId="22" borderId="119" xfId="0" applyFill="1" applyBorder="1" applyAlignment="1" applyProtection="1">
      <alignment horizontal="left"/>
      <protection locked="0" hidden="1"/>
    </xf>
    <xf numFmtId="0" fontId="0" fillId="22" borderId="113" xfId="0" applyFill="1" applyBorder="1" applyAlignment="1" applyProtection="1">
      <alignment horizontal="left"/>
      <protection locked="0" hidden="1"/>
    </xf>
    <xf numFmtId="0" fontId="0" fillId="22" borderId="114" xfId="0" applyFill="1" applyBorder="1" applyAlignment="1" applyProtection="1">
      <alignment horizontal="center"/>
      <protection locked="0" hidden="1"/>
    </xf>
    <xf numFmtId="0" fontId="0" fillId="22" borderId="135" xfId="0" applyFill="1" applyBorder="1" applyAlignment="1" applyProtection="1">
      <alignment horizontal="center"/>
      <protection hidden="1"/>
    </xf>
    <xf numFmtId="0" fontId="0" fillId="22" borderId="136" xfId="0" applyFill="1" applyBorder="1" applyAlignment="1" applyProtection="1">
      <alignment horizontal="center"/>
      <protection locked="0" hidden="1"/>
    </xf>
    <xf numFmtId="0" fontId="0" fillId="22" borderId="113" xfId="0" applyFill="1" applyBorder="1" applyProtection="1">
      <protection locked="0" hidden="1"/>
    </xf>
    <xf numFmtId="0" fontId="0" fillId="22" borderId="113" xfId="0" applyFill="1" applyBorder="1" applyAlignment="1" applyProtection="1">
      <alignment horizontal="right"/>
      <protection locked="0" hidden="1"/>
    </xf>
    <xf numFmtId="14" fontId="5" fillId="22" borderId="11" xfId="38" applyNumberFormat="1" applyFill="1" applyBorder="1" applyAlignment="1">
      <alignment horizontal="left"/>
    </xf>
    <xf numFmtId="14" fontId="5" fillId="22" borderId="13" xfId="38" applyNumberFormat="1" applyFill="1" applyBorder="1" applyAlignment="1">
      <alignment horizontal="left"/>
    </xf>
    <xf numFmtId="0" fontId="44" fillId="22" borderId="119" xfId="38" applyFont="1" applyFill="1" applyBorder="1" applyProtection="1">
      <protection locked="0"/>
    </xf>
    <xf numFmtId="0" fontId="44" fillId="22" borderId="113" xfId="38" applyFont="1" applyFill="1" applyBorder="1" applyProtection="1">
      <protection locked="0"/>
    </xf>
    <xf numFmtId="0" fontId="5" fillId="22" borderId="113" xfId="38" applyFill="1" applyBorder="1" applyAlignment="1" applyProtection="1">
      <alignment vertical="center"/>
      <protection locked="0"/>
    </xf>
    <xf numFmtId="0" fontId="44" fillId="22" borderId="114" xfId="38" applyFont="1" applyFill="1" applyBorder="1" applyProtection="1">
      <protection locked="0"/>
    </xf>
    <xf numFmtId="0" fontId="49" fillId="18" borderId="56" xfId="53" applyFont="1" applyFill="1" applyBorder="1" applyAlignment="1" applyProtection="1">
      <alignment horizontal="right" vertical="center"/>
      <protection locked="0" hidden="1"/>
    </xf>
    <xf numFmtId="0" fontId="111" fillId="23" borderId="0" xfId="66" applyFont="1" applyFill="1" applyAlignment="1">
      <alignment horizontal="left" vertical="top" wrapText="1"/>
    </xf>
    <xf numFmtId="0" fontId="110" fillId="23" borderId="0" xfId="66" applyFont="1" applyFill="1" applyAlignment="1">
      <alignment horizontal="left" wrapText="1"/>
    </xf>
    <xf numFmtId="0" fontId="114" fillId="23" borderId="0" xfId="66" applyFont="1" applyFill="1" applyAlignment="1">
      <alignment horizontal="center" vertical="top" wrapText="1"/>
    </xf>
    <xf numFmtId="172" fontId="115" fillId="23" borderId="0" xfId="66" applyNumberFormat="1" applyFont="1" applyFill="1" applyAlignment="1">
      <alignment horizontal="center" vertical="top" shrinkToFit="1"/>
    </xf>
    <xf numFmtId="0" fontId="110" fillId="23" borderId="0" xfId="66" applyFont="1" applyFill="1" applyAlignment="1">
      <alignment horizontal="left" vertical="center" wrapText="1"/>
    </xf>
    <xf numFmtId="0" fontId="110" fillId="23" borderId="0" xfId="66" applyFont="1" applyFill="1" applyAlignment="1">
      <alignment horizontal="left" vertical="top" wrapText="1"/>
    </xf>
    <xf numFmtId="0" fontId="111" fillId="23" borderId="0" xfId="66" applyFont="1" applyFill="1" applyAlignment="1">
      <alignment horizontal="left" vertical="top" wrapText="1"/>
    </xf>
    <xf numFmtId="0" fontId="110" fillId="23" borderId="0" xfId="66" applyFont="1" applyFill="1" applyAlignment="1">
      <alignment horizontal="left" wrapText="1"/>
    </xf>
    <xf numFmtId="0" fontId="114" fillId="23" borderId="0" xfId="66" applyFont="1" applyFill="1" applyAlignment="1">
      <alignment horizontal="center" vertical="top" wrapText="1"/>
    </xf>
    <xf numFmtId="172" fontId="115" fillId="23" borderId="0" xfId="66" applyNumberFormat="1" applyFont="1" applyFill="1" applyAlignment="1">
      <alignment horizontal="center" vertical="top" shrinkToFit="1"/>
    </xf>
    <xf numFmtId="0" fontId="110" fillId="23" borderId="0" xfId="66" applyFont="1" applyFill="1" applyAlignment="1">
      <alignment horizontal="left" vertical="center" wrapText="1"/>
    </xf>
    <xf numFmtId="0" fontId="110" fillId="23" borderId="0" xfId="66" applyFont="1" applyFill="1" applyAlignment="1">
      <alignment horizontal="left" vertical="top" wrapText="1"/>
    </xf>
    <xf numFmtId="0" fontId="25" fillId="0" borderId="135" xfId="38" applyFont="1" applyBorder="1" applyAlignment="1">
      <alignment horizontal="center" vertical="center" wrapText="1"/>
    </xf>
    <xf numFmtId="0" fontId="25" fillId="0" borderId="135" xfId="38" applyFont="1" applyBorder="1" applyAlignment="1">
      <alignment horizontal="center" vertical="top"/>
    </xf>
    <xf numFmtId="0" fontId="25" fillId="0" borderId="114" xfId="38" applyFont="1" applyBorder="1" applyAlignment="1">
      <alignment horizontal="center" vertical="top"/>
    </xf>
    <xf numFmtId="0" fontId="46" fillId="22" borderId="136" xfId="38" applyFont="1" applyFill="1" applyBorder="1" applyAlignment="1" applyProtection="1">
      <alignment horizontal="center" wrapText="1"/>
      <protection locked="0"/>
    </xf>
    <xf numFmtId="2" fontId="25" fillId="22" borderId="136" xfId="38" applyNumberFormat="1" applyFont="1" applyFill="1" applyBorder="1" applyAlignment="1" applyProtection="1">
      <alignment horizontal="center"/>
      <protection locked="0"/>
    </xf>
    <xf numFmtId="14" fontId="25" fillId="22" borderId="136" xfId="38" applyNumberFormat="1" applyFont="1" applyFill="1" applyBorder="1" applyAlignment="1" applyProtection="1">
      <alignment horizontal="center"/>
      <protection locked="0"/>
    </xf>
    <xf numFmtId="0" fontId="25" fillId="22" borderId="136" xfId="38" applyFont="1" applyFill="1" applyBorder="1" applyAlignment="1" applyProtection="1">
      <alignment horizontal="center"/>
      <protection locked="0"/>
    </xf>
    <xf numFmtId="0" fontId="25" fillId="22" borderId="43" xfId="38" applyFont="1" applyFill="1" applyBorder="1" applyAlignment="1" applyProtection="1">
      <alignment horizontal="center"/>
      <protection locked="0"/>
    </xf>
    <xf numFmtId="2" fontId="25" fillId="22" borderId="136" xfId="38" applyNumberFormat="1" applyFont="1" applyFill="1" applyBorder="1" applyAlignment="1" applyProtection="1">
      <alignment horizontal="center" wrapText="1"/>
      <protection locked="0"/>
    </xf>
    <xf numFmtId="0" fontId="46" fillId="0" borderId="136" xfId="38" applyFont="1" applyBorder="1" applyAlignment="1" applyProtection="1">
      <alignment horizontal="center" wrapText="1"/>
      <protection locked="0"/>
    </xf>
    <xf numFmtId="2" fontId="25" fillId="0" borderId="136" xfId="38" applyNumberFormat="1" applyFont="1" applyBorder="1" applyAlignment="1" applyProtection="1">
      <alignment horizontal="center"/>
      <protection locked="0"/>
    </xf>
    <xf numFmtId="14" fontId="25" fillId="0" borderId="136" xfId="38" applyNumberFormat="1" applyFont="1" applyBorder="1" applyAlignment="1" applyProtection="1">
      <alignment horizontal="center"/>
      <protection locked="0"/>
    </xf>
    <xf numFmtId="0" fontId="25" fillId="0" borderId="136" xfId="38" applyFont="1" applyBorder="1" applyAlignment="1" applyProtection="1">
      <alignment horizontal="center"/>
      <protection locked="0"/>
    </xf>
    <xf numFmtId="0" fontId="25" fillId="0" borderId="43" xfId="38" applyFont="1" applyBorder="1" applyAlignment="1" applyProtection="1">
      <alignment horizontal="center"/>
      <protection locked="0"/>
    </xf>
    <xf numFmtId="0" fontId="147" fillId="23" borderId="15" xfId="38" applyFont="1" applyFill="1" applyBorder="1" applyAlignment="1" applyProtection="1">
      <alignment horizontal="center" wrapText="1"/>
      <protection locked="0"/>
    </xf>
    <xf numFmtId="0" fontId="147" fillId="23" borderId="16" xfId="38" applyFont="1" applyFill="1" applyBorder="1" applyAlignment="1" applyProtection="1">
      <alignment horizontal="center" wrapText="1"/>
      <protection locked="0"/>
    </xf>
    <xf numFmtId="0" fontId="147" fillId="23" borderId="28" xfId="38" applyFont="1" applyFill="1" applyBorder="1" applyAlignment="1" applyProtection="1">
      <alignment horizontal="center" wrapText="1"/>
      <protection locked="0"/>
    </xf>
    <xf numFmtId="0" fontId="36" fillId="23" borderId="0" xfId="38" applyFont="1" applyFill="1"/>
    <xf numFmtId="0" fontId="46" fillId="0" borderId="36" xfId="38" applyFont="1" applyBorder="1" applyAlignment="1" applyProtection="1">
      <alignment horizontal="center" wrapText="1"/>
      <protection locked="0"/>
    </xf>
    <xf numFmtId="2" fontId="25" fillId="0" borderId="36" xfId="38" applyNumberFormat="1" applyFont="1" applyBorder="1" applyAlignment="1" applyProtection="1">
      <alignment horizontal="center"/>
      <protection locked="0"/>
    </xf>
    <xf numFmtId="0" fontId="25" fillId="0" borderId="41" xfId="38" applyFont="1" applyBorder="1" applyAlignment="1" applyProtection="1">
      <alignment horizontal="center"/>
      <protection locked="0"/>
    </xf>
    <xf numFmtId="0" fontId="46" fillId="0" borderId="45" xfId="38" applyFont="1" applyBorder="1" applyAlignment="1" applyProtection="1">
      <alignment horizontal="center" wrapText="1"/>
      <protection locked="0"/>
    </xf>
    <xf numFmtId="2" fontId="25" fillId="0" borderId="45" xfId="38" applyNumberFormat="1" applyFont="1" applyBorder="1" applyAlignment="1" applyProtection="1">
      <alignment horizontal="center"/>
      <protection locked="0"/>
    </xf>
    <xf numFmtId="14" fontId="25" fillId="0" borderId="45" xfId="38" applyNumberFormat="1" applyFont="1" applyBorder="1" applyAlignment="1" applyProtection="1">
      <alignment horizontal="center"/>
      <protection locked="0"/>
    </xf>
    <xf numFmtId="0" fontId="25" fillId="0" borderId="45" xfId="38" applyFont="1" applyBorder="1" applyAlignment="1" applyProtection="1">
      <alignment horizontal="center"/>
      <protection locked="0"/>
    </xf>
    <xf numFmtId="0" fontId="25" fillId="0" borderId="46" xfId="38" applyFont="1" applyBorder="1" applyAlignment="1" applyProtection="1">
      <alignment horizontal="center"/>
      <protection locked="0"/>
    </xf>
    <xf numFmtId="0" fontId="111" fillId="23" borderId="0" xfId="66" applyFont="1" applyFill="1" applyAlignment="1">
      <alignment horizontal="left" vertical="top" wrapText="1"/>
    </xf>
    <xf numFmtId="0" fontId="110" fillId="23" borderId="0" xfId="66" applyFont="1" applyFill="1" applyAlignment="1">
      <alignment horizontal="left" wrapText="1"/>
    </xf>
    <xf numFmtId="0" fontId="114" fillId="23" borderId="0" xfId="66" applyFont="1" applyFill="1" applyAlignment="1">
      <alignment horizontal="center" vertical="top" wrapText="1"/>
    </xf>
    <xf numFmtId="172" fontId="115" fillId="23" borderId="0" xfId="66" applyNumberFormat="1" applyFont="1" applyFill="1" applyAlignment="1">
      <alignment horizontal="center" vertical="top" shrinkToFit="1"/>
    </xf>
    <xf numFmtId="0" fontId="110" fillId="23" borderId="0" xfId="66" applyFont="1" applyFill="1" applyAlignment="1">
      <alignment horizontal="left" vertical="center" wrapText="1"/>
    </xf>
    <xf numFmtId="0" fontId="110" fillId="23" borderId="0" xfId="66" applyFont="1" applyFill="1" applyAlignment="1">
      <alignment horizontal="left" vertical="top" wrapText="1"/>
    </xf>
    <xf numFmtId="0" fontId="46" fillId="22" borderId="45" xfId="38" applyFont="1" applyFill="1" applyBorder="1" applyAlignment="1" applyProtection="1">
      <alignment horizontal="center" wrapText="1"/>
      <protection locked="0"/>
    </xf>
    <xf numFmtId="2" fontId="25" fillId="22" borderId="45" xfId="38" applyNumberFormat="1" applyFont="1" applyFill="1" applyBorder="1" applyAlignment="1" applyProtection="1">
      <alignment horizontal="center"/>
      <protection locked="0"/>
    </xf>
    <xf numFmtId="14" fontId="25" fillId="22" borderId="45" xfId="38" applyNumberFormat="1" applyFont="1" applyFill="1" applyBorder="1" applyAlignment="1" applyProtection="1">
      <alignment horizontal="center"/>
      <protection locked="0"/>
    </xf>
    <xf numFmtId="0" fontId="25" fillId="22" borderId="45" xfId="38" applyFont="1" applyFill="1" applyBorder="1" applyAlignment="1" applyProtection="1">
      <alignment horizontal="center"/>
      <protection locked="0"/>
    </xf>
    <xf numFmtId="0" fontId="25" fillId="22" borderId="46" xfId="38" applyFont="1" applyFill="1" applyBorder="1" applyAlignment="1" applyProtection="1">
      <alignment horizontal="center"/>
      <protection locked="0"/>
    </xf>
    <xf numFmtId="2" fontId="25" fillId="0" borderId="66" xfId="38" applyNumberFormat="1" applyFont="1" applyBorder="1" applyAlignment="1" applyProtection="1">
      <alignment horizontal="center"/>
      <protection locked="0"/>
    </xf>
    <xf numFmtId="14" fontId="25" fillId="0" borderId="66" xfId="38" applyNumberFormat="1" applyFont="1" applyBorder="1" applyAlignment="1" applyProtection="1">
      <alignment horizontal="center"/>
      <protection locked="0"/>
    </xf>
    <xf numFmtId="0" fontId="25" fillId="0" borderId="66" xfId="38" applyFont="1" applyBorder="1" applyAlignment="1" applyProtection="1">
      <alignment horizontal="center"/>
      <protection locked="0"/>
    </xf>
    <xf numFmtId="0" fontId="25" fillId="0" borderId="82" xfId="38" applyFont="1" applyBorder="1" applyAlignment="1" applyProtection="1">
      <alignment horizontal="center"/>
      <protection locked="0"/>
    </xf>
    <xf numFmtId="0" fontId="46" fillId="0" borderId="65" xfId="38" applyFont="1" applyBorder="1" applyAlignment="1" applyProtection="1">
      <alignment horizontal="center" wrapText="1"/>
      <protection locked="0"/>
    </xf>
    <xf numFmtId="0" fontId="25" fillId="0" borderId="136" xfId="38" applyFont="1" applyBorder="1" applyAlignment="1">
      <alignment horizontal="center"/>
    </xf>
    <xf numFmtId="0" fontId="46" fillId="22" borderId="135" xfId="38" applyFont="1" applyFill="1" applyBorder="1" applyAlignment="1" applyProtection="1">
      <alignment horizontal="center" wrapText="1"/>
      <protection locked="0"/>
    </xf>
    <xf numFmtId="2" fontId="25" fillId="22" borderId="135" xfId="38" applyNumberFormat="1" applyFont="1" applyFill="1" applyBorder="1" applyAlignment="1" applyProtection="1">
      <alignment horizontal="center"/>
      <protection locked="0"/>
    </xf>
    <xf numFmtId="14" fontId="25" fillId="22" borderId="135" xfId="38" applyNumberFormat="1" applyFont="1" applyFill="1" applyBorder="1" applyAlignment="1" applyProtection="1">
      <alignment horizontal="center"/>
      <protection locked="0"/>
    </xf>
    <xf numFmtId="0" fontId="25" fillId="22" borderId="135" xfId="38" applyFont="1" applyFill="1" applyBorder="1" applyAlignment="1" applyProtection="1">
      <alignment horizontal="center"/>
      <protection locked="0"/>
    </xf>
    <xf numFmtId="0" fontId="25" fillId="22" borderId="81" xfId="38" applyFont="1" applyFill="1" applyBorder="1" applyAlignment="1" applyProtection="1">
      <alignment horizontal="center"/>
      <protection locked="0"/>
    </xf>
    <xf numFmtId="0" fontId="0" fillId="33" borderId="0" xfId="0" applyFill="1" applyAlignment="1">
      <alignment horizontal="center" vertical="center"/>
    </xf>
    <xf numFmtId="0" fontId="0" fillId="0" borderId="23" xfId="0" applyBorder="1" applyAlignment="1">
      <alignment horizontal="center" vertical="center"/>
    </xf>
    <xf numFmtId="0" fontId="0" fillId="0" borderId="0" xfId="0" applyAlignment="1">
      <alignment horizontal="right" vertical="center"/>
    </xf>
    <xf numFmtId="0" fontId="0" fillId="20" borderId="0" xfId="0" applyFill="1" applyAlignment="1">
      <alignment horizontal="center"/>
    </xf>
    <xf numFmtId="0" fontId="29" fillId="0" borderId="136" xfId="38" applyFont="1" applyBorder="1" applyAlignment="1" applyProtection="1">
      <alignment horizontal="center" vertical="center" wrapText="1"/>
      <protection locked="0"/>
    </xf>
    <xf numFmtId="0" fontId="29" fillId="0" borderId="116" xfId="38" applyFont="1" applyBorder="1" applyAlignment="1" applyProtection="1">
      <alignment horizontal="center" vertical="center" wrapText="1"/>
      <protection locked="0"/>
    </xf>
    <xf numFmtId="0" fontId="29" fillId="0" borderId="117" xfId="38" applyFont="1" applyBorder="1" applyAlignment="1" applyProtection="1">
      <alignment horizontal="center" vertical="center" wrapText="1"/>
      <protection locked="0"/>
    </xf>
    <xf numFmtId="0" fontId="29" fillId="0" borderId="138" xfId="38" applyFont="1" applyBorder="1" applyAlignment="1" applyProtection="1">
      <alignment horizontal="center" vertical="center" wrapText="1"/>
      <protection locked="0"/>
    </xf>
    <xf numFmtId="0" fontId="4" fillId="18" borderId="12" xfId="0" applyFont="1" applyFill="1" applyBorder="1" applyAlignment="1">
      <alignment horizontal="left" vertical="center"/>
    </xf>
    <xf numFmtId="0" fontId="4" fillId="18" borderId="0" xfId="0" applyFont="1" applyFill="1" applyAlignment="1">
      <alignment horizontal="left" vertical="center"/>
    </xf>
    <xf numFmtId="0" fontId="4" fillId="0" borderId="115"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14" fontId="4" fillId="0" borderId="115" xfId="0" applyNumberFormat="1" applyFont="1" applyBorder="1" applyAlignment="1" applyProtection="1">
      <alignment horizontal="left" vertical="center"/>
      <protection locked="0"/>
    </xf>
    <xf numFmtId="14" fontId="4" fillId="0" borderId="43" xfId="0" applyNumberFormat="1" applyFont="1" applyBorder="1" applyAlignment="1" applyProtection="1">
      <alignment horizontal="left" vertical="center"/>
      <protection locked="0"/>
    </xf>
    <xf numFmtId="0" fontId="144" fillId="0" borderId="42" xfId="38" applyFont="1" applyBorder="1" applyAlignment="1">
      <alignment vertical="center" wrapText="1"/>
    </xf>
    <xf numFmtId="0" fontId="144" fillId="0" borderId="136" xfId="38" applyFont="1" applyBorder="1" applyAlignment="1">
      <alignment vertical="center" wrapText="1"/>
    </xf>
    <xf numFmtId="0" fontId="29" fillId="0" borderId="43" xfId="38" applyFont="1" applyBorder="1" applyAlignment="1" applyProtection="1">
      <alignment horizontal="center" vertical="center" wrapText="1"/>
      <protection locked="0"/>
    </xf>
    <xf numFmtId="0" fontId="4" fillId="18" borderId="50" xfId="0" applyFont="1" applyFill="1" applyBorder="1" applyAlignment="1">
      <alignment horizontal="left" vertical="center"/>
    </xf>
    <xf numFmtId="0" fontId="4" fillId="18" borderId="110" xfId="0" applyFont="1" applyFill="1" applyBorder="1" applyAlignment="1">
      <alignment horizontal="left" vertical="center"/>
    </xf>
    <xf numFmtId="0" fontId="4" fillId="0" borderId="45" xfId="0" applyFont="1" applyBorder="1" applyAlignment="1" applyProtection="1">
      <alignment horizontal="left" vertical="center"/>
      <protection locked="0"/>
    </xf>
    <xf numFmtId="0" fontId="4" fillId="0" borderId="46" xfId="0" applyFont="1" applyBorder="1" applyAlignment="1" applyProtection="1">
      <alignment horizontal="left" vertical="center"/>
      <protection locked="0"/>
    </xf>
    <xf numFmtId="0" fontId="27" fillId="0" borderId="0" xfId="0" applyFont="1" applyAlignment="1">
      <alignment horizontal="center" wrapText="1"/>
    </xf>
    <xf numFmtId="0" fontId="27" fillId="0" borderId="0" xfId="0" applyFont="1" applyAlignment="1">
      <alignment horizontal="center"/>
    </xf>
    <xf numFmtId="0" fontId="4" fillId="18" borderId="15" xfId="0" applyFont="1" applyFill="1" applyBorder="1" applyAlignment="1">
      <alignment horizontal="left" vertical="center"/>
    </xf>
    <xf numFmtId="0" fontId="4" fillId="18" borderId="16" xfId="0" applyFont="1" applyFill="1" applyBorder="1" applyAlignment="1">
      <alignment horizontal="left" vertical="center"/>
    </xf>
    <xf numFmtId="0" fontId="4" fillId="0" borderId="56" xfId="0" applyFont="1" applyBorder="1" applyAlignment="1" applyProtection="1">
      <alignment horizontal="left" vertical="center"/>
      <protection locked="0"/>
    </xf>
    <xf numFmtId="0" fontId="4" fillId="0" borderId="59" xfId="0" applyFont="1" applyBorder="1" applyAlignment="1" applyProtection="1">
      <alignment horizontal="left" vertical="center"/>
      <protection locked="0"/>
    </xf>
    <xf numFmtId="0" fontId="4" fillId="0" borderId="116" xfId="0" applyFont="1" applyBorder="1" applyAlignment="1" applyProtection="1">
      <alignment horizontal="left" vertical="center"/>
      <protection locked="0"/>
    </xf>
    <xf numFmtId="0" fontId="4" fillId="0" borderId="12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14" fontId="4" fillId="0" borderId="34" xfId="0" applyNumberFormat="1" applyFont="1" applyBorder="1" applyAlignment="1" applyProtection="1">
      <alignment horizontal="left" vertical="center"/>
      <protection locked="0"/>
    </xf>
    <xf numFmtId="14" fontId="4" fillId="0" borderId="33" xfId="0" applyNumberFormat="1" applyFont="1" applyBorder="1" applyAlignment="1" applyProtection="1">
      <alignment horizontal="left" vertical="center"/>
      <protection locked="0"/>
    </xf>
    <xf numFmtId="14" fontId="4" fillId="0" borderId="32" xfId="0" applyNumberFormat="1" applyFont="1" applyBorder="1" applyAlignment="1" applyProtection="1">
      <alignment horizontal="left" vertical="center"/>
      <protection locked="0"/>
    </xf>
    <xf numFmtId="0" fontId="28" fillId="0" borderId="0" xfId="38" applyFont="1" applyAlignment="1">
      <alignment horizontal="center" vertical="center" wrapText="1"/>
    </xf>
    <xf numFmtId="0" fontId="145" fillId="0" borderId="42" xfId="0" applyFont="1" applyBorder="1" applyAlignment="1">
      <alignment horizontal="left" wrapText="1"/>
    </xf>
    <xf numFmtId="0" fontId="145" fillId="0" borderId="136" xfId="0" applyFont="1" applyBorder="1" applyAlignment="1">
      <alignment horizontal="left" wrapText="1"/>
    </xf>
    <xf numFmtId="0" fontId="145" fillId="0" borderId="43" xfId="0" applyFont="1" applyBorder="1" applyAlignment="1">
      <alignment horizontal="left" wrapText="1"/>
    </xf>
    <xf numFmtId="0" fontId="25" fillId="0" borderId="15" xfId="38" applyFont="1" applyBorder="1" applyAlignment="1">
      <alignment horizontal="center" vertical="center" wrapText="1"/>
    </xf>
    <xf numFmtId="0" fontId="25" fillId="0" borderId="16" xfId="38" applyFont="1" applyBorder="1" applyAlignment="1">
      <alignment horizontal="center" vertical="center" wrapText="1"/>
    </xf>
    <xf numFmtId="0" fontId="28" fillId="19" borderId="16" xfId="38" applyFont="1" applyFill="1" applyBorder="1" applyAlignment="1">
      <alignment horizontal="center" vertical="center" wrapText="1"/>
    </xf>
    <xf numFmtId="0" fontId="28" fillId="19" borderId="28" xfId="38" applyFont="1" applyFill="1" applyBorder="1" applyAlignment="1">
      <alignment horizontal="center" vertical="center" wrapText="1"/>
    </xf>
    <xf numFmtId="0" fontId="25" fillId="19" borderId="12" xfId="38" applyFont="1" applyFill="1" applyBorder="1" applyAlignment="1">
      <alignment horizontal="center" vertical="center" wrapText="1"/>
    </xf>
    <xf numFmtId="0" fontId="25" fillId="19" borderId="0" xfId="38" applyFont="1" applyFill="1" applyAlignment="1">
      <alignment horizontal="center" vertical="center" wrapText="1"/>
    </xf>
    <xf numFmtId="0" fontId="28" fillId="19" borderId="136" xfId="38" applyFont="1" applyFill="1" applyBorder="1" applyAlignment="1">
      <alignment horizontal="center" vertical="center" wrapText="1"/>
    </xf>
    <xf numFmtId="0" fontId="28" fillId="19" borderId="43" xfId="38" applyFont="1" applyFill="1" applyBorder="1" applyAlignment="1">
      <alignment horizontal="center" vertical="center" wrapText="1"/>
    </xf>
    <xf numFmtId="0" fontId="144" fillId="0" borderId="30" xfId="38" applyFont="1" applyBorder="1" applyAlignment="1">
      <alignment horizontal="left" vertical="center" wrapText="1"/>
    </xf>
    <xf numFmtId="0" fontId="144" fillId="0" borderId="137" xfId="38" applyFont="1" applyBorder="1" applyAlignment="1">
      <alignment horizontal="left" vertical="center" wrapText="1"/>
    </xf>
    <xf numFmtId="0" fontId="144" fillId="0" borderId="117" xfId="38" applyFont="1" applyBorder="1" applyAlignment="1">
      <alignment horizontal="left" vertical="center" wrapText="1"/>
    </xf>
    <xf numFmtId="0" fontId="144" fillId="0" borderId="44" xfId="38" applyFont="1" applyBorder="1" applyAlignment="1">
      <alignment horizontal="left" vertical="center" wrapText="1" indent="2"/>
    </xf>
    <xf numFmtId="0" fontId="144" fillId="0" borderId="45" xfId="38" applyFont="1" applyBorder="1" applyAlignment="1">
      <alignment horizontal="left" vertical="center" wrapText="1" indent="2"/>
    </xf>
    <xf numFmtId="0" fontId="129" fillId="0" borderId="45" xfId="38" applyFont="1" applyBorder="1" applyAlignment="1">
      <alignment horizontal="center" vertical="center" wrapText="1"/>
    </xf>
    <xf numFmtId="0" fontId="129" fillId="0" borderId="46" xfId="38" applyFont="1" applyBorder="1" applyAlignment="1">
      <alignment horizontal="center" vertical="center" wrapText="1"/>
    </xf>
    <xf numFmtId="0" fontId="28" fillId="0" borderId="53" xfId="38" applyFont="1" applyBorder="1" applyAlignment="1">
      <alignment horizontal="center" vertical="center" wrapText="1"/>
    </xf>
    <xf numFmtId="0" fontId="25" fillId="0" borderId="52" xfId="38" applyFont="1" applyBorder="1" applyAlignment="1">
      <alignment horizontal="center" vertical="center" wrapText="1"/>
    </xf>
    <xf numFmtId="0" fontId="25" fillId="0" borderId="54" xfId="38" applyFont="1" applyBorder="1" applyAlignment="1">
      <alignment horizontal="center" vertical="center" wrapText="1"/>
    </xf>
    <xf numFmtId="0" fontId="25" fillId="19" borderId="15" xfId="38" applyFont="1" applyFill="1" applyBorder="1" applyAlignment="1">
      <alignment horizontal="left" vertical="center" wrapText="1"/>
    </xf>
    <xf numFmtId="0" fontId="25" fillId="19" borderId="16" xfId="38" applyFont="1" applyFill="1" applyBorder="1" applyAlignment="1">
      <alignment horizontal="left" vertical="center" wrapText="1"/>
    </xf>
    <xf numFmtId="0" fontId="25" fillId="19" borderId="28" xfId="38" applyFont="1" applyFill="1" applyBorder="1" applyAlignment="1">
      <alignment horizontal="left" vertical="center" wrapText="1"/>
    </xf>
    <xf numFmtId="0" fontId="25" fillId="0" borderId="57" xfId="38" applyFont="1" applyBorder="1" applyAlignment="1">
      <alignment horizontal="left" vertical="top" wrapText="1"/>
    </xf>
    <xf numFmtId="0" fontId="25" fillId="0" borderId="56" xfId="38" applyFont="1" applyBorder="1" applyAlignment="1">
      <alignment horizontal="left" vertical="top" wrapText="1"/>
    </xf>
    <xf numFmtId="0" fontId="25" fillId="0" borderId="59" xfId="38" applyFont="1" applyBorder="1" applyAlignment="1">
      <alignment horizontal="left" vertical="top" wrapText="1"/>
    </xf>
    <xf numFmtId="0" fontId="145" fillId="0" borderId="44" xfId="0" applyFont="1" applyBorder="1" applyAlignment="1">
      <alignment horizontal="left" wrapText="1"/>
    </xf>
    <xf numFmtId="0" fontId="145" fillId="0" borderId="45" xfId="0" applyFont="1" applyBorder="1" applyAlignment="1">
      <alignment horizontal="left" wrapText="1"/>
    </xf>
    <xf numFmtId="0" fontId="145" fillId="0" borderId="46" xfId="0" applyFont="1" applyBorder="1" applyAlignment="1">
      <alignment horizontal="left" wrapText="1"/>
    </xf>
    <xf numFmtId="0" fontId="145" fillId="0" borderId="42" xfId="0" applyFont="1" applyBorder="1" applyAlignment="1">
      <alignment horizontal="left"/>
    </xf>
    <xf numFmtId="0" fontId="145" fillId="0" borderId="136" xfId="0" applyFont="1" applyBorder="1" applyAlignment="1">
      <alignment horizontal="left"/>
    </xf>
    <xf numFmtId="0" fontId="145" fillId="0" borderId="43" xfId="0" applyFont="1" applyBorder="1" applyAlignment="1">
      <alignment horizontal="left"/>
    </xf>
    <xf numFmtId="0" fontId="25" fillId="0" borderId="42" xfId="38" applyFont="1" applyBorder="1" applyAlignment="1">
      <alignment horizontal="left" vertical="center" wrapText="1"/>
    </xf>
    <xf numFmtId="0" fontId="28" fillId="0" borderId="136" xfId="38" applyFont="1" applyBorder="1" applyAlignment="1">
      <alignment horizontal="left" vertical="center"/>
    </xf>
    <xf numFmtId="0" fontId="28" fillId="0" borderId="43" xfId="38" applyFont="1" applyBorder="1" applyAlignment="1">
      <alignment horizontal="left" vertical="center"/>
    </xf>
    <xf numFmtId="0" fontId="42" fillId="22" borderId="0" xfId="38" applyFont="1" applyFill="1" applyAlignment="1">
      <alignment horizontal="center"/>
    </xf>
    <xf numFmtId="0" fontId="126" fillId="22" borderId="0" xfId="38" applyFont="1" applyFill="1" applyAlignment="1">
      <alignment horizontal="center"/>
    </xf>
    <xf numFmtId="0" fontId="44" fillId="22" borderId="120" xfId="38" applyFont="1" applyFill="1" applyBorder="1" applyAlignment="1" applyProtection="1">
      <alignment horizontal="left"/>
      <protection locked="0"/>
    </xf>
    <xf numFmtId="0" fontId="44" fillId="22" borderId="116" xfId="38" applyFont="1" applyFill="1" applyBorder="1" applyAlignment="1" applyProtection="1">
      <alignment horizontal="left"/>
      <protection locked="0"/>
    </xf>
    <xf numFmtId="0" fontId="44" fillId="22" borderId="117" xfId="38" applyFont="1" applyFill="1" applyBorder="1" applyAlignment="1" applyProtection="1">
      <alignment horizontal="left"/>
      <protection locked="0"/>
    </xf>
    <xf numFmtId="0" fontId="44" fillId="22" borderId="116" xfId="38" applyFont="1" applyFill="1" applyBorder="1" applyAlignment="1">
      <alignment horizontal="center"/>
    </xf>
    <xf numFmtId="0" fontId="44" fillId="22" borderId="120" xfId="38" applyFont="1" applyFill="1" applyBorder="1" applyAlignment="1">
      <alignment horizontal="center"/>
    </xf>
    <xf numFmtId="0" fontId="44" fillId="22" borderId="117" xfId="38" applyFont="1" applyFill="1" applyBorder="1" applyAlignment="1">
      <alignment horizontal="center"/>
    </xf>
    <xf numFmtId="0" fontId="41" fillId="22" borderId="116" xfId="38" applyFont="1" applyFill="1" applyBorder="1" applyAlignment="1" applyProtection="1">
      <alignment horizontal="center"/>
      <protection locked="0"/>
    </xf>
    <xf numFmtId="0" fontId="41" fillId="22" borderId="137" xfId="38" applyFont="1" applyFill="1" applyBorder="1" applyAlignment="1" applyProtection="1">
      <alignment horizontal="center"/>
      <protection locked="0"/>
    </xf>
    <xf numFmtId="0" fontId="41" fillId="22" borderId="117" xfId="38" applyFont="1" applyFill="1" applyBorder="1" applyAlignment="1" applyProtection="1">
      <alignment horizontal="center"/>
      <protection locked="0"/>
    </xf>
    <xf numFmtId="0" fontId="126" fillId="22" borderId="136" xfId="38" applyFont="1" applyFill="1" applyBorder="1" applyAlignment="1" applyProtection="1">
      <alignment horizontal="center" wrapText="1"/>
      <protection locked="0"/>
    </xf>
    <xf numFmtId="0" fontId="125" fillId="22" borderId="19" xfId="38" applyFont="1" applyFill="1" applyBorder="1" applyAlignment="1">
      <alignment horizontal="center"/>
    </xf>
    <xf numFmtId="0" fontId="125" fillId="22" borderId="11" xfId="38" applyFont="1" applyFill="1" applyBorder="1" applyAlignment="1">
      <alignment horizontal="center"/>
    </xf>
    <xf numFmtId="0" fontId="125" fillId="22" borderId="13" xfId="38" applyFont="1" applyFill="1" applyBorder="1" applyAlignment="1">
      <alignment horizontal="center"/>
    </xf>
    <xf numFmtId="0" fontId="125" fillId="22" borderId="22" xfId="38" applyFont="1" applyFill="1" applyBorder="1" applyAlignment="1">
      <alignment horizontal="center"/>
    </xf>
    <xf numFmtId="0" fontId="125" fillId="22" borderId="0" xfId="38" applyFont="1" applyFill="1" applyBorder="1" applyAlignment="1">
      <alignment horizontal="center"/>
    </xf>
    <xf numFmtId="0" fontId="125" fillId="22" borderId="23" xfId="38" applyFont="1" applyFill="1" applyBorder="1" applyAlignment="1">
      <alignment horizontal="center"/>
    </xf>
    <xf numFmtId="0" fontId="122" fillId="0" borderId="115" xfId="38" applyFont="1" applyBorder="1" applyAlignment="1">
      <alignment horizontal="center" wrapText="1"/>
    </xf>
    <xf numFmtId="0" fontId="122" fillId="0" borderId="115" xfId="38" applyFont="1" applyBorder="1" applyAlignment="1">
      <alignment horizontal="center"/>
    </xf>
    <xf numFmtId="0" fontId="123" fillId="22" borderId="119" xfId="38" applyFont="1" applyFill="1" applyBorder="1" applyAlignment="1">
      <alignment horizontal="center" vertical="center" wrapText="1"/>
    </xf>
    <xf numFmtId="0" fontId="123" fillId="22" borderId="113" xfId="38" applyFont="1" applyFill="1" applyBorder="1" applyAlignment="1">
      <alignment horizontal="center" vertical="center"/>
    </xf>
    <xf numFmtId="0" fontId="123" fillId="22" borderId="114" xfId="38" applyFont="1" applyFill="1" applyBorder="1" applyAlignment="1">
      <alignment horizontal="center" vertical="center"/>
    </xf>
    <xf numFmtId="0" fontId="123" fillId="22" borderId="22" xfId="38" applyFont="1" applyFill="1" applyBorder="1" applyAlignment="1">
      <alignment horizontal="center" vertical="center"/>
    </xf>
    <xf numFmtId="0" fontId="123" fillId="22" borderId="0" xfId="38" applyFont="1" applyFill="1" applyAlignment="1">
      <alignment horizontal="center" vertical="center"/>
    </xf>
    <xf numFmtId="0" fontId="123" fillId="22" borderId="23" xfId="38" applyFont="1" applyFill="1" applyBorder="1" applyAlignment="1">
      <alignment horizontal="center" vertical="center"/>
    </xf>
    <xf numFmtId="0" fontId="123" fillId="22" borderId="19" xfId="38" applyFont="1" applyFill="1" applyBorder="1" applyAlignment="1">
      <alignment horizontal="center" vertical="center"/>
    </xf>
    <xf numFmtId="0" fontId="123" fillId="22" borderId="11" xfId="38" applyFont="1" applyFill="1" applyBorder="1" applyAlignment="1">
      <alignment horizontal="center" vertical="center"/>
    </xf>
    <xf numFmtId="0" fontId="123" fillId="22" borderId="13" xfId="38" applyFont="1" applyFill="1" applyBorder="1" applyAlignment="1">
      <alignment horizontal="center" vertical="center"/>
    </xf>
    <xf numFmtId="0" fontId="44" fillId="22" borderId="119" xfId="38" applyFont="1" applyFill="1" applyBorder="1" applyAlignment="1">
      <alignment horizontal="center"/>
    </xf>
    <xf numFmtId="0" fontId="44" fillId="22" borderId="113" xfId="38" applyFont="1" applyFill="1" applyBorder="1" applyAlignment="1">
      <alignment horizontal="center"/>
    </xf>
    <xf numFmtId="0" fontId="44" fillId="22" borderId="114" xfId="38" applyFont="1" applyFill="1" applyBorder="1" applyAlignment="1">
      <alignment horizontal="center"/>
    </xf>
    <xf numFmtId="0" fontId="44" fillId="22" borderId="19" xfId="38" applyFont="1" applyFill="1" applyBorder="1" applyAlignment="1">
      <alignment horizontal="center"/>
    </xf>
    <xf numFmtId="0" fontId="44" fillId="22" borderId="11" xfId="38" applyFont="1" applyFill="1" applyBorder="1" applyAlignment="1">
      <alignment horizontal="center"/>
    </xf>
    <xf numFmtId="0" fontId="44" fillId="22" borderId="13" xfId="38" applyFont="1" applyFill="1" applyBorder="1" applyAlignment="1">
      <alignment horizontal="center"/>
    </xf>
    <xf numFmtId="0" fontId="5" fillId="22" borderId="116" xfId="38" applyFill="1" applyBorder="1" applyAlignment="1" applyProtection="1">
      <alignment horizontal="center" vertical="center"/>
      <protection locked="0"/>
    </xf>
    <xf numFmtId="0" fontId="5" fillId="22" borderId="120" xfId="38" applyFill="1" applyBorder="1" applyAlignment="1" applyProtection="1">
      <alignment horizontal="center" vertical="center"/>
      <protection locked="0"/>
    </xf>
    <xf numFmtId="0" fontId="5" fillId="22" borderId="19" xfId="38" applyFill="1" applyBorder="1" applyAlignment="1">
      <alignment horizontal="left"/>
    </xf>
    <xf numFmtId="0" fontId="5" fillId="22" borderId="11" xfId="38" applyFill="1" applyBorder="1" applyAlignment="1">
      <alignment horizontal="left"/>
    </xf>
    <xf numFmtId="0" fontId="127" fillId="22" borderId="11" xfId="38" applyFont="1" applyFill="1" applyBorder="1" applyAlignment="1">
      <alignment horizontal="left"/>
    </xf>
    <xf numFmtId="0" fontId="33" fillId="0" borderId="12"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17" xfId="0" applyFont="1" applyBorder="1" applyAlignment="1" applyProtection="1">
      <alignment horizontal="left" vertical="top" wrapText="1"/>
      <protection locked="0"/>
    </xf>
    <xf numFmtId="0" fontId="33" fillId="0" borderId="50" xfId="0" applyFont="1" applyBorder="1" applyAlignment="1" applyProtection="1">
      <alignment horizontal="left" vertical="top" wrapText="1"/>
      <protection locked="0"/>
    </xf>
    <xf numFmtId="0" fontId="33" fillId="0" borderId="110" xfId="0" applyFont="1" applyBorder="1" applyAlignment="1" applyProtection="1">
      <alignment horizontal="left" vertical="top" wrapText="1"/>
      <protection locked="0"/>
    </xf>
    <xf numFmtId="0" fontId="33" fillId="0" borderId="108" xfId="0" applyFont="1" applyBorder="1" applyAlignment="1" applyProtection="1">
      <alignment horizontal="left" vertical="top" wrapText="1"/>
      <protection locked="0"/>
    </xf>
    <xf numFmtId="0" fontId="131" fillId="0" borderId="0" xfId="38" applyFont="1" applyAlignment="1">
      <alignment horizontal="center" vertical="center" wrapText="1"/>
    </xf>
    <xf numFmtId="0" fontId="27" fillId="0" borderId="53" xfId="0" applyFont="1" applyBorder="1" applyAlignment="1">
      <alignment horizontal="center" vertical="center"/>
    </xf>
    <xf numFmtId="0" fontId="27" fillId="0" borderId="52" xfId="0" applyFont="1" applyBorder="1" applyAlignment="1">
      <alignment horizontal="center" vertical="center"/>
    </xf>
    <xf numFmtId="0" fontId="27" fillId="0" borderId="54" xfId="0" applyFont="1" applyBorder="1" applyAlignment="1">
      <alignment horizontal="center" vertical="center"/>
    </xf>
    <xf numFmtId="0" fontId="4" fillId="19" borderId="15" xfId="0" applyFont="1" applyFill="1" applyBorder="1" applyAlignment="1">
      <alignment horizontal="left" vertical="center" wrapText="1"/>
    </xf>
    <xf numFmtId="0" fontId="4" fillId="19" borderId="16" xfId="0" applyFont="1" applyFill="1" applyBorder="1" applyAlignment="1">
      <alignment horizontal="left" vertical="center" wrapText="1"/>
    </xf>
    <xf numFmtId="0" fontId="4" fillId="19" borderId="28" xfId="0" applyFont="1" applyFill="1" applyBorder="1" applyAlignment="1">
      <alignment horizontal="left" vertical="center" wrapText="1"/>
    </xf>
    <xf numFmtId="0" fontId="33" fillId="0" borderId="15" xfId="0" applyFont="1" applyBorder="1" applyAlignment="1" applyProtection="1">
      <alignment horizontal="left" vertical="top" wrapText="1"/>
      <protection locked="0"/>
    </xf>
    <xf numFmtId="0" fontId="33" fillId="0" borderId="16" xfId="0" applyFont="1" applyBorder="1" applyAlignment="1" applyProtection="1">
      <alignment horizontal="left" vertical="top" wrapText="1"/>
      <protection locked="0"/>
    </xf>
    <xf numFmtId="0" fontId="33" fillId="0" borderId="28" xfId="0" applyFont="1" applyBorder="1" applyAlignment="1" applyProtection="1">
      <alignment horizontal="left" vertical="top" wrapText="1"/>
      <protection locked="0"/>
    </xf>
    <xf numFmtId="0" fontId="40" fillId="19" borderId="53" xfId="0" applyFont="1" applyFill="1" applyBorder="1" applyAlignment="1" applyProtection="1">
      <alignment horizontal="center" vertical="center"/>
      <protection locked="0"/>
    </xf>
    <xf numFmtId="0" fontId="40" fillId="19" borderId="52" xfId="0" applyFont="1" applyFill="1" applyBorder="1" applyAlignment="1" applyProtection="1">
      <alignment horizontal="center" vertical="center"/>
      <protection locked="0"/>
    </xf>
    <xf numFmtId="0" fontId="42" fillId="26" borderId="53" xfId="0" applyFont="1" applyFill="1" applyBorder="1" applyAlignment="1" applyProtection="1">
      <alignment horizontal="center" vertical="center"/>
      <protection locked="0"/>
    </xf>
    <xf numFmtId="0" fontId="40" fillId="26" borderId="52" xfId="0" applyFont="1" applyFill="1" applyBorder="1" applyAlignment="1" applyProtection="1">
      <alignment horizontal="center" vertical="center"/>
      <protection locked="0"/>
    </xf>
    <xf numFmtId="0" fontId="40" fillId="26" borderId="54" xfId="0" applyFont="1" applyFill="1" applyBorder="1" applyAlignment="1" applyProtection="1">
      <alignment horizontal="center" vertical="center"/>
      <protection locked="0"/>
    </xf>
    <xf numFmtId="0" fontId="5" fillId="0" borderId="42" xfId="0" applyFont="1" applyBorder="1" applyAlignment="1">
      <alignment vertical="center" wrapText="1"/>
    </xf>
    <xf numFmtId="0" fontId="5" fillId="0" borderId="13" xfId="0" applyFont="1" applyBorder="1" applyAlignment="1">
      <alignment vertical="center" wrapText="1"/>
    </xf>
    <xf numFmtId="0" fontId="5" fillId="0" borderId="36" xfId="0" applyFont="1" applyBorder="1" applyAlignment="1">
      <alignment vertical="center" wrapText="1"/>
    </xf>
    <xf numFmtId="0" fontId="5" fillId="0" borderId="116" xfId="0" applyFont="1" applyBorder="1" applyAlignment="1">
      <alignment vertical="center" wrapText="1"/>
    </xf>
    <xf numFmtId="0" fontId="40" fillId="18" borderId="44" xfId="0" applyFont="1" applyFill="1" applyBorder="1" applyAlignment="1" applyProtection="1">
      <alignment horizontal="right" vertical="center"/>
      <protection locked="0"/>
    </xf>
    <xf numFmtId="0" fontId="40" fillId="18" borderId="21" xfId="0" applyFont="1" applyFill="1" applyBorder="1" applyAlignment="1" applyProtection="1">
      <alignment horizontal="right" vertical="center"/>
      <protection locked="0"/>
    </xf>
    <xf numFmtId="0" fontId="40" fillId="18" borderId="45" xfId="0" applyFont="1" applyFill="1" applyBorder="1" applyAlignment="1" applyProtection="1">
      <alignment horizontal="right" vertical="center"/>
      <protection locked="0"/>
    </xf>
    <xf numFmtId="0" fontId="40" fillId="18" borderId="46" xfId="0" applyFont="1" applyFill="1" applyBorder="1" applyAlignment="1" applyProtection="1">
      <alignment horizontal="right" vertical="center"/>
      <protection locked="0"/>
    </xf>
    <xf numFmtId="0" fontId="23" fillId="0" borderId="44" xfId="0" applyFont="1" applyBorder="1" applyAlignment="1" applyProtection="1">
      <alignment vertical="center"/>
      <protection locked="0"/>
    </xf>
    <xf numFmtId="0" fontId="23" fillId="0" borderId="45" xfId="0" applyFont="1" applyBorder="1" applyAlignment="1" applyProtection="1">
      <alignment vertical="center"/>
      <protection locked="0"/>
    </xf>
    <xf numFmtId="0" fontId="23" fillId="0" borderId="34" xfId="0" applyFont="1" applyBorder="1" applyAlignment="1" applyProtection="1">
      <alignment vertical="center"/>
      <protection locked="0"/>
    </xf>
    <xf numFmtId="14" fontId="5" fillId="0" borderId="117" xfId="0" applyNumberFormat="1" applyFont="1" applyBorder="1" applyAlignment="1" applyProtection="1">
      <alignment vertical="center"/>
      <protection locked="0"/>
    </xf>
    <xf numFmtId="14" fontId="5" fillId="0" borderId="136" xfId="0" applyNumberFormat="1" applyFont="1" applyBorder="1" applyAlignment="1" applyProtection="1">
      <alignment vertical="center"/>
      <protection locked="0"/>
    </xf>
    <xf numFmtId="14" fontId="5" fillId="0" borderId="43" xfId="0" applyNumberFormat="1" applyFont="1" applyBorder="1" applyAlignment="1" applyProtection="1">
      <alignment vertical="center"/>
      <protection locked="0"/>
    </xf>
    <xf numFmtId="0" fontId="5" fillId="0" borderId="44"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45" xfId="0" applyFont="1" applyBorder="1" applyAlignment="1" applyProtection="1">
      <alignment vertical="center" wrapText="1"/>
      <protection locked="0"/>
    </xf>
    <xf numFmtId="0" fontId="5" fillId="0" borderId="65" xfId="0" applyFont="1" applyBorder="1" applyAlignment="1" applyProtection="1">
      <alignment vertical="center" wrapText="1"/>
      <protection locked="0"/>
    </xf>
    <xf numFmtId="0" fontId="5" fillId="0" borderId="55" xfId="0" applyFont="1" applyBorder="1" applyAlignment="1" applyProtection="1">
      <alignment vertical="center" wrapText="1"/>
      <protection locked="0"/>
    </xf>
    <xf numFmtId="14" fontId="23" fillId="0" borderId="21" xfId="0" applyNumberFormat="1" applyFont="1" applyBorder="1" applyAlignment="1" applyProtection="1">
      <alignment vertical="center"/>
      <protection locked="0"/>
    </xf>
    <xf numFmtId="14" fontId="23" fillId="0" borderId="45" xfId="0" applyNumberFormat="1" applyFont="1" applyBorder="1" applyAlignment="1" applyProtection="1">
      <alignment vertical="center"/>
      <protection locked="0"/>
    </xf>
    <xf numFmtId="14" fontId="23" fillId="0" borderId="46" xfId="0" applyNumberFormat="1" applyFont="1" applyBorder="1" applyAlignment="1" applyProtection="1">
      <alignment vertical="center"/>
      <protection locked="0"/>
    </xf>
    <xf numFmtId="0" fontId="5" fillId="0" borderId="57" xfId="0" applyFont="1" applyBorder="1" applyAlignment="1">
      <alignment vertical="center"/>
    </xf>
    <xf numFmtId="0" fontId="5" fillId="0" borderId="69" xfId="0" applyFont="1" applyBorder="1" applyAlignment="1">
      <alignment vertical="center"/>
    </xf>
    <xf numFmtId="0" fontId="5" fillId="0" borderId="63" xfId="0" applyFont="1" applyBorder="1" applyAlignment="1">
      <alignment vertical="center"/>
    </xf>
    <xf numFmtId="0" fontId="5" fillId="0" borderId="47" xfId="0" applyFont="1" applyBorder="1" applyAlignment="1">
      <alignment vertical="center"/>
    </xf>
    <xf numFmtId="0" fontId="40" fillId="18" borderId="57" xfId="0" applyFont="1" applyFill="1" applyBorder="1" applyAlignment="1" applyProtection="1">
      <alignment horizontal="right" vertical="center"/>
      <protection locked="0"/>
    </xf>
    <xf numFmtId="0" fontId="40" fillId="18" borderId="58" xfId="0" applyFont="1" applyFill="1" applyBorder="1" applyAlignment="1" applyProtection="1">
      <alignment horizontal="right" vertical="center"/>
      <protection locked="0"/>
    </xf>
    <xf numFmtId="0" fontId="40" fillId="18" borderId="56" xfId="0" applyFont="1" applyFill="1" applyBorder="1" applyAlignment="1" applyProtection="1">
      <alignment horizontal="right" vertical="center"/>
      <protection locked="0"/>
    </xf>
    <xf numFmtId="0" fontId="40" fillId="18" borderId="59" xfId="0" applyFont="1" applyFill="1" applyBorder="1" applyAlignment="1" applyProtection="1">
      <alignment horizontal="right" vertical="center"/>
      <protection locked="0"/>
    </xf>
    <xf numFmtId="0" fontId="5" fillId="0" borderId="57" xfId="0" applyFont="1" applyBorder="1" applyAlignment="1" applyProtection="1">
      <alignment vertical="center"/>
      <protection locked="0"/>
    </xf>
    <xf numFmtId="0" fontId="5" fillId="0" borderId="56" xfId="0" applyFont="1" applyBorder="1" applyAlignment="1" applyProtection="1">
      <alignment vertical="center"/>
      <protection locked="0"/>
    </xf>
    <xf numFmtId="0" fontId="5" fillId="0" borderId="47" xfId="0" applyFont="1" applyBorder="1" applyAlignment="1" applyProtection="1">
      <alignment vertical="center"/>
      <protection locked="0"/>
    </xf>
    <xf numFmtId="0" fontId="5" fillId="0" borderId="58" xfId="0" applyFont="1" applyBorder="1" applyAlignment="1" applyProtection="1">
      <alignment vertical="center"/>
      <protection locked="0"/>
    </xf>
    <xf numFmtId="0" fontId="5" fillId="0" borderId="59" xfId="0" applyFont="1" applyBorder="1" applyAlignment="1" applyProtection="1">
      <alignment vertical="center"/>
      <protection locked="0"/>
    </xf>
    <xf numFmtId="0" fontId="40" fillId="18" borderId="42" xfId="0" applyFont="1" applyFill="1" applyBorder="1" applyAlignment="1" applyProtection="1">
      <alignment horizontal="right" vertical="center"/>
      <protection locked="0"/>
    </xf>
    <xf numFmtId="0" fontId="40" fillId="18" borderId="117" xfId="0" applyFont="1" applyFill="1" applyBorder="1" applyAlignment="1" applyProtection="1">
      <alignment horizontal="right" vertical="center"/>
      <protection locked="0"/>
    </xf>
    <xf numFmtId="0" fontId="40" fillId="18" borderId="136" xfId="0" applyFont="1" applyFill="1" applyBorder="1" applyAlignment="1" applyProtection="1">
      <alignment horizontal="right" vertical="center"/>
      <protection locked="0"/>
    </xf>
    <xf numFmtId="0" fontId="40" fillId="18" borderId="43" xfId="0" applyFont="1" applyFill="1" applyBorder="1" applyAlignment="1" applyProtection="1">
      <alignment horizontal="right" vertical="center"/>
      <protection locked="0"/>
    </xf>
    <xf numFmtId="14" fontId="5" fillId="0" borderId="42" xfId="0" applyNumberFormat="1" applyFont="1" applyBorder="1" applyAlignment="1" applyProtection="1">
      <alignment vertical="center"/>
      <protection locked="0"/>
    </xf>
    <xf numFmtId="14" fontId="5" fillId="0" borderId="116" xfId="0" applyNumberFormat="1" applyFont="1" applyBorder="1" applyAlignment="1" applyProtection="1">
      <alignment vertical="center"/>
      <protection locked="0"/>
    </xf>
    <xf numFmtId="0" fontId="5" fillId="0" borderId="117" xfId="0" applyFont="1" applyBorder="1" applyAlignment="1" applyProtection="1">
      <alignment vertical="center"/>
      <protection locked="0"/>
    </xf>
    <xf numFmtId="0" fontId="5" fillId="0" borderId="136" xfId="0" applyFont="1" applyBorder="1" applyAlignment="1" applyProtection="1">
      <alignment vertical="center"/>
      <protection locked="0"/>
    </xf>
    <xf numFmtId="0" fontId="5" fillId="0" borderId="43" xfId="0" applyFont="1" applyBorder="1" applyAlignment="1" applyProtection="1">
      <alignment vertical="center"/>
      <protection locked="0"/>
    </xf>
    <xf numFmtId="0" fontId="36" fillId="22" borderId="1" xfId="0" applyFont="1" applyFill="1" applyBorder="1" applyAlignment="1">
      <alignment horizontal="center" vertical="center" wrapText="1"/>
    </xf>
    <xf numFmtId="0" fontId="44" fillId="22" borderId="1" xfId="0" applyFont="1" applyFill="1" applyBorder="1" applyAlignment="1">
      <alignment horizontal="center" vertical="center" wrapText="1"/>
    </xf>
    <xf numFmtId="0" fontId="43" fillId="26" borderId="1" xfId="0" applyFont="1" applyFill="1" applyBorder="1" applyAlignment="1">
      <alignment horizontal="center" vertical="center" wrapText="1"/>
    </xf>
    <xf numFmtId="0" fontId="0" fillId="26" borderId="1" xfId="0" applyFill="1" applyBorder="1" applyAlignment="1">
      <alignment horizontal="center" vertical="center" wrapText="1"/>
    </xf>
    <xf numFmtId="0" fontId="43"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43" fillId="24" borderId="1" xfId="0" applyFont="1" applyFill="1" applyBorder="1" applyAlignment="1">
      <alignment horizontal="center" vertical="center" wrapText="1"/>
    </xf>
    <xf numFmtId="0" fontId="0" fillId="24" borderId="1" xfId="0" applyFill="1" applyBorder="1" applyAlignment="1">
      <alignment horizontal="center" vertical="center" wrapText="1"/>
    </xf>
    <xf numFmtId="0" fontId="0" fillId="22" borderId="1" xfId="0" applyFill="1" applyBorder="1" applyAlignment="1">
      <alignment horizontal="center" vertical="center" wrapText="1"/>
    </xf>
    <xf numFmtId="14" fontId="5" fillId="22" borderId="92" xfId="0" applyNumberFormat="1" applyFont="1" applyFill="1" applyBorder="1" applyAlignment="1" applyProtection="1">
      <alignment vertical="center"/>
      <protection locked="0"/>
    </xf>
    <xf numFmtId="14" fontId="5" fillId="22" borderId="48" xfId="0" applyNumberFormat="1" applyFont="1" applyFill="1" applyBorder="1" applyAlignment="1" applyProtection="1">
      <alignment vertical="center"/>
      <protection locked="0"/>
    </xf>
    <xf numFmtId="14" fontId="5" fillId="22" borderId="49" xfId="0" applyNumberFormat="1" applyFont="1" applyFill="1" applyBorder="1" applyAlignment="1" applyProtection="1">
      <alignment vertical="center"/>
      <protection locked="0"/>
    </xf>
    <xf numFmtId="0" fontId="40" fillId="22" borderId="16" xfId="0" applyFont="1" applyFill="1" applyBorder="1" applyAlignment="1" applyProtection="1">
      <alignment horizontal="center"/>
      <protection locked="0"/>
    </xf>
    <xf numFmtId="0" fontId="40" fillId="22" borderId="0" xfId="0" applyFont="1" applyFill="1" applyAlignment="1" applyProtection="1">
      <alignment horizontal="center"/>
      <protection locked="0"/>
    </xf>
    <xf numFmtId="0" fontId="0" fillId="23" borderId="22" xfId="0" applyFill="1" applyBorder="1" applyAlignment="1" applyProtection="1">
      <alignment horizontal="center"/>
      <protection locked="0"/>
    </xf>
    <xf numFmtId="0" fontId="0" fillId="23" borderId="0" xfId="0" applyFill="1" applyAlignment="1" applyProtection="1">
      <alignment horizontal="center"/>
      <protection locked="0"/>
    </xf>
    <xf numFmtId="0" fontId="0" fillId="23" borderId="23" xfId="0" applyFill="1" applyBorder="1" applyAlignment="1" applyProtection="1">
      <alignment horizontal="center"/>
      <protection locked="0"/>
    </xf>
    <xf numFmtId="0" fontId="0" fillId="22" borderId="116" xfId="0" applyFill="1" applyBorder="1" applyAlignment="1" applyProtection="1">
      <alignment wrapText="1"/>
      <protection locked="0"/>
    </xf>
    <xf numFmtId="0" fontId="0" fillId="22" borderId="120" xfId="0" applyFill="1" applyBorder="1" applyAlignment="1" applyProtection="1">
      <alignment wrapText="1"/>
      <protection locked="0"/>
    </xf>
    <xf numFmtId="0" fontId="0" fillId="22" borderId="117" xfId="0" applyFill="1" applyBorder="1" applyAlignment="1" applyProtection="1">
      <alignment wrapText="1"/>
      <protection locked="0"/>
    </xf>
    <xf numFmtId="0" fontId="5" fillId="22" borderId="12" xfId="0" applyFont="1" applyFill="1" applyBorder="1" applyAlignment="1" applyProtection="1">
      <alignment horizontal="center"/>
      <protection locked="0"/>
    </xf>
    <xf numFmtId="0" fontId="5" fillId="22" borderId="23" xfId="0" applyFont="1" applyFill="1" applyBorder="1" applyAlignment="1" applyProtection="1">
      <alignment horizontal="center"/>
      <protection locked="0"/>
    </xf>
    <xf numFmtId="0" fontId="0" fillId="22" borderId="0" xfId="0" applyFill="1" applyAlignment="1" applyProtection="1">
      <alignment horizontal="center"/>
      <protection locked="0"/>
    </xf>
    <xf numFmtId="0" fontId="5" fillId="22" borderId="57" xfId="0" applyFont="1" applyFill="1" applyBorder="1" applyAlignment="1">
      <alignment vertical="center"/>
    </xf>
    <xf numFmtId="0" fontId="5" fillId="22" borderId="56" xfId="0" applyFont="1" applyFill="1" applyBorder="1" applyAlignment="1">
      <alignment vertical="center"/>
    </xf>
    <xf numFmtId="0" fontId="5" fillId="22" borderId="59" xfId="0" applyFont="1" applyFill="1" applyBorder="1" applyAlignment="1">
      <alignment vertical="center"/>
    </xf>
    <xf numFmtId="0" fontId="5" fillId="22" borderId="42" xfId="0" applyFont="1" applyFill="1" applyBorder="1" applyAlignment="1">
      <alignment vertical="center"/>
    </xf>
    <xf numFmtId="0" fontId="5" fillId="22" borderId="1" xfId="0" applyFont="1" applyFill="1" applyBorder="1" applyAlignment="1">
      <alignment vertical="center"/>
    </xf>
    <xf numFmtId="0" fontId="5" fillId="22" borderId="115" xfId="0" applyFont="1" applyFill="1" applyBorder="1" applyAlignment="1">
      <alignment vertical="center"/>
    </xf>
    <xf numFmtId="0" fontId="5" fillId="22" borderId="43" xfId="0" applyFont="1" applyFill="1" applyBorder="1" applyAlignment="1">
      <alignment vertical="center"/>
    </xf>
    <xf numFmtId="0" fontId="5" fillId="22" borderId="44" xfId="0" applyFont="1" applyFill="1" applyBorder="1" applyAlignment="1">
      <alignment vertical="center"/>
    </xf>
    <xf numFmtId="0" fontId="5" fillId="22" borderId="45" xfId="0" applyFont="1" applyFill="1" applyBorder="1" applyAlignment="1">
      <alignment vertical="center"/>
    </xf>
    <xf numFmtId="0" fontId="5" fillId="22" borderId="46" xfId="0" applyFont="1" applyFill="1" applyBorder="1" applyAlignment="1">
      <alignment vertical="center"/>
    </xf>
    <xf numFmtId="0" fontId="0" fillId="18" borderId="18" xfId="0" applyFill="1" applyBorder="1" applyAlignment="1" applyProtection="1">
      <alignment horizontal="left"/>
      <protection locked="0"/>
    </xf>
    <xf numFmtId="0" fontId="0" fillId="18" borderId="33" xfId="0" applyFill="1" applyBorder="1" applyAlignment="1" applyProtection="1">
      <alignment horizontal="left"/>
      <protection locked="0"/>
    </xf>
    <xf numFmtId="0" fontId="0" fillId="18" borderId="32" xfId="0" applyFill="1" applyBorder="1" applyAlignment="1" applyProtection="1">
      <alignment horizontal="left"/>
      <protection locked="0"/>
    </xf>
    <xf numFmtId="0" fontId="0" fillId="18" borderId="30" xfId="0" applyFill="1" applyBorder="1" applyAlignment="1" applyProtection="1">
      <alignment horizontal="left"/>
      <protection locked="0"/>
    </xf>
    <xf numFmtId="0" fontId="0" fillId="18" borderId="29" xfId="0" applyFill="1" applyBorder="1" applyAlignment="1" applyProtection="1">
      <alignment horizontal="left"/>
      <protection locked="0"/>
    </xf>
    <xf numFmtId="0" fontId="0" fillId="18" borderId="31" xfId="0" applyFill="1" applyBorder="1" applyAlignment="1" applyProtection="1">
      <alignment horizontal="left"/>
      <protection locked="0"/>
    </xf>
    <xf numFmtId="0" fontId="0" fillId="18" borderId="92" xfId="0" applyFill="1" applyBorder="1" applyAlignment="1" applyProtection="1">
      <alignment horizontal="left"/>
      <protection locked="0"/>
    </xf>
    <xf numFmtId="0" fontId="0" fillId="18" borderId="48" xfId="0" applyFill="1" applyBorder="1" applyAlignment="1" applyProtection="1">
      <alignment horizontal="left"/>
      <protection locked="0"/>
    </xf>
    <xf numFmtId="0" fontId="0" fillId="18" borderId="49" xfId="0" applyFill="1" applyBorder="1" applyAlignment="1" applyProtection="1">
      <alignment horizontal="left"/>
      <protection locked="0"/>
    </xf>
    <xf numFmtId="0" fontId="5" fillId="22" borderId="30" xfId="0" applyFont="1" applyFill="1" applyBorder="1" applyAlignment="1">
      <alignment vertical="center"/>
    </xf>
    <xf numFmtId="0" fontId="5" fillId="22" borderId="29" xfId="0" applyFont="1" applyFill="1" applyBorder="1" applyAlignment="1">
      <alignment vertical="center"/>
    </xf>
    <xf numFmtId="0" fontId="5" fillId="22" borderId="31" xfId="0" applyFont="1" applyFill="1" applyBorder="1" applyAlignment="1">
      <alignment vertical="center"/>
    </xf>
    <xf numFmtId="0" fontId="5" fillId="0" borderId="0" xfId="0" applyFont="1" applyAlignment="1">
      <alignment horizontal="center" wrapText="1"/>
    </xf>
    <xf numFmtId="0" fontId="40" fillId="19" borderId="53" xfId="0" applyFont="1" applyFill="1" applyBorder="1" applyAlignment="1">
      <alignment horizontal="center" vertical="center"/>
    </xf>
    <xf numFmtId="0" fontId="40" fillId="19" borderId="52" xfId="0" applyFont="1" applyFill="1" applyBorder="1" applyAlignment="1">
      <alignment horizontal="center" vertical="center"/>
    </xf>
    <xf numFmtId="0" fontId="42" fillId="19" borderId="53" xfId="0" applyFont="1" applyFill="1" applyBorder="1" applyAlignment="1">
      <alignment horizontal="center" vertical="center"/>
    </xf>
    <xf numFmtId="0" fontId="42" fillId="19" borderId="52" xfId="0" applyFont="1" applyFill="1" applyBorder="1" applyAlignment="1">
      <alignment horizontal="center" vertical="center"/>
    </xf>
    <xf numFmtId="0" fontId="42" fillId="19" borderId="54" xfId="0" applyFont="1" applyFill="1" applyBorder="1" applyAlignment="1">
      <alignment horizontal="center" vertical="center"/>
    </xf>
    <xf numFmtId="0" fontId="40" fillId="19" borderId="54" xfId="0" applyFont="1" applyFill="1" applyBorder="1" applyAlignment="1">
      <alignment horizontal="center" vertical="center"/>
    </xf>
    <xf numFmtId="0" fontId="42" fillId="26" borderId="53" xfId="0" applyFont="1" applyFill="1" applyBorder="1" applyAlignment="1">
      <alignment horizontal="center" vertical="center"/>
    </xf>
    <xf numFmtId="0" fontId="40" fillId="26" borderId="52" xfId="0" applyFont="1" applyFill="1" applyBorder="1" applyAlignment="1">
      <alignment horizontal="center" vertical="center"/>
    </xf>
    <xf numFmtId="0" fontId="40" fillId="26" borderId="54" xfId="0" applyFont="1" applyFill="1" applyBorder="1" applyAlignment="1">
      <alignment horizontal="center" vertical="center"/>
    </xf>
    <xf numFmtId="0" fontId="5" fillId="0" borderId="50"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108"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137" xfId="0" applyFont="1" applyBorder="1" applyAlignment="1" applyProtection="1">
      <alignment horizontal="center" vertical="center" wrapText="1"/>
      <protection locked="0"/>
    </xf>
    <xf numFmtId="0" fontId="5" fillId="0" borderId="138" xfId="0" applyFont="1" applyBorder="1" applyAlignment="1" applyProtection="1">
      <alignment horizontal="center" vertical="center" wrapText="1"/>
      <protection locked="0"/>
    </xf>
    <xf numFmtId="0" fontId="40" fillId="18" borderId="57" xfId="0" applyFont="1" applyFill="1" applyBorder="1" applyAlignment="1">
      <alignment horizontal="right" vertical="center"/>
    </xf>
    <xf numFmtId="0" fontId="40" fillId="18" borderId="58" xfId="0" applyFont="1" applyFill="1" applyBorder="1" applyAlignment="1">
      <alignment horizontal="right" vertical="center"/>
    </xf>
    <xf numFmtId="0" fontId="40" fillId="18" borderId="56" xfId="0" applyFont="1" applyFill="1" applyBorder="1" applyAlignment="1">
      <alignment horizontal="right" vertical="center"/>
    </xf>
    <xf numFmtId="0" fontId="40" fillId="18" borderId="59" xfId="0" applyFont="1" applyFill="1" applyBorder="1" applyAlignment="1">
      <alignment horizontal="right" vertical="center"/>
    </xf>
    <xf numFmtId="0" fontId="5" fillId="0" borderId="57"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40" fillId="18" borderId="42" xfId="0" applyFont="1" applyFill="1" applyBorder="1" applyAlignment="1">
      <alignment horizontal="right" vertical="center"/>
    </xf>
    <xf numFmtId="0" fontId="40" fillId="18" borderId="117" xfId="0" applyFont="1" applyFill="1" applyBorder="1" applyAlignment="1">
      <alignment horizontal="right" vertical="center"/>
    </xf>
    <xf numFmtId="0" fontId="40" fillId="18" borderId="136" xfId="0" applyFont="1" applyFill="1" applyBorder="1" applyAlignment="1">
      <alignment horizontal="right" vertical="center"/>
    </xf>
    <xf numFmtId="0" fontId="40" fillId="18" borderId="43" xfId="0" applyFont="1" applyFill="1" applyBorder="1" applyAlignment="1">
      <alignment horizontal="right" vertical="center"/>
    </xf>
    <xf numFmtId="14" fontId="5" fillId="0" borderId="42" xfId="0" applyNumberFormat="1" applyFont="1" applyBorder="1" applyAlignment="1" applyProtection="1">
      <alignment horizontal="left" vertical="center"/>
      <protection locked="0"/>
    </xf>
    <xf numFmtId="14" fontId="5" fillId="0" borderId="136" xfId="0" applyNumberFormat="1" applyFont="1" applyBorder="1" applyAlignment="1" applyProtection="1">
      <alignment horizontal="left" vertical="center"/>
      <protection locked="0"/>
    </xf>
    <xf numFmtId="14" fontId="5" fillId="0" borderId="116" xfId="0" applyNumberFormat="1" applyFont="1" applyBorder="1" applyAlignment="1" applyProtection="1">
      <alignment horizontal="left" vertical="center"/>
      <protection locked="0"/>
    </xf>
    <xf numFmtId="0" fontId="5" fillId="0" borderId="117" xfId="0" applyFont="1" applyBorder="1" applyAlignment="1" applyProtection="1">
      <alignment horizontal="left" vertical="center"/>
      <protection locked="0"/>
    </xf>
    <xf numFmtId="0" fontId="5" fillId="0" borderId="136"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92"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95" fillId="0" borderId="42" xfId="0" applyFont="1" applyBorder="1" applyAlignment="1" applyProtection="1">
      <alignment horizontal="left" vertical="center"/>
      <protection locked="0"/>
    </xf>
    <xf numFmtId="0" fontId="95" fillId="0" borderId="136" xfId="0" applyFont="1" applyBorder="1" applyAlignment="1" applyProtection="1">
      <alignment horizontal="left" vertical="center"/>
      <protection locked="0"/>
    </xf>
    <xf numFmtId="0" fontId="95" fillId="0" borderId="43" xfId="0" applyFont="1" applyBorder="1" applyAlignment="1" applyProtection="1">
      <alignment horizontal="left" vertical="center"/>
      <protection locked="0"/>
    </xf>
    <xf numFmtId="14" fontId="5" fillId="0" borderId="117" xfId="0" applyNumberFormat="1" applyFont="1" applyBorder="1" applyAlignment="1" applyProtection="1">
      <alignment horizontal="left" vertical="center"/>
      <protection locked="0"/>
    </xf>
    <xf numFmtId="14" fontId="5" fillId="0" borderId="43" xfId="0" applyNumberFormat="1" applyFont="1" applyBorder="1" applyAlignment="1" applyProtection="1">
      <alignment horizontal="left" vertical="center"/>
      <protection locked="0"/>
    </xf>
    <xf numFmtId="14" fontId="95" fillId="0" borderId="21" xfId="0" applyNumberFormat="1" applyFont="1" applyBorder="1" applyAlignment="1" applyProtection="1">
      <alignment horizontal="left" vertical="center"/>
      <protection locked="0"/>
    </xf>
    <xf numFmtId="14" fontId="95" fillId="0" borderId="45" xfId="0" applyNumberFormat="1" applyFont="1" applyBorder="1" applyAlignment="1" applyProtection="1">
      <alignment horizontal="left" vertical="center"/>
      <protection locked="0"/>
    </xf>
    <xf numFmtId="14" fontId="95" fillId="0" borderId="46" xfId="0" applyNumberFormat="1" applyFont="1" applyBorder="1" applyAlignment="1" applyProtection="1">
      <alignment horizontal="left" vertical="center"/>
      <protection locked="0"/>
    </xf>
    <xf numFmtId="0" fontId="40" fillId="18" borderId="64" xfId="0" applyFont="1" applyFill="1" applyBorder="1" applyAlignment="1">
      <alignment horizontal="right" vertical="center"/>
    </xf>
    <xf numFmtId="0" fontId="40" fillId="18" borderId="109" xfId="0" applyFont="1" applyFill="1" applyBorder="1" applyAlignment="1">
      <alignment horizontal="right" vertical="center"/>
    </xf>
    <xf numFmtId="0" fontId="40" fillId="18" borderId="65" xfId="0" applyFont="1" applyFill="1" applyBorder="1" applyAlignment="1">
      <alignment horizontal="right" vertical="center"/>
    </xf>
    <xf numFmtId="0" fontId="40" fillId="18" borderId="72" xfId="0" applyFont="1" applyFill="1" applyBorder="1" applyAlignment="1">
      <alignment horizontal="right" vertical="center"/>
    </xf>
    <xf numFmtId="0" fontId="5" fillId="0" borderId="50" xfId="0" applyFont="1" applyBorder="1" applyAlignment="1" applyProtection="1">
      <alignment horizontal="left" vertical="center" wrapText="1"/>
      <protection locked="0"/>
    </xf>
    <xf numFmtId="0" fontId="5" fillId="0" borderId="110"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36"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5" fillId="22" borderId="27" xfId="0" applyFont="1" applyFill="1" applyBorder="1" applyAlignment="1" applyProtection="1">
      <alignment horizontal="center" vertical="center" wrapText="1"/>
      <protection locked="0"/>
    </xf>
    <xf numFmtId="0" fontId="25" fillId="22" borderId="66" xfId="0" applyFont="1" applyFill="1" applyBorder="1" applyAlignment="1" applyProtection="1">
      <alignment horizontal="center" vertical="center" wrapText="1"/>
      <protection locked="0"/>
    </xf>
    <xf numFmtId="0" fontId="25" fillId="22" borderId="36" xfId="0" applyFont="1" applyFill="1" applyBorder="1" applyAlignment="1" applyProtection="1">
      <alignment horizontal="center" vertical="center" wrapText="1"/>
      <protection locked="0"/>
    </xf>
    <xf numFmtId="0" fontId="25" fillId="22" borderId="24" xfId="0" applyFont="1" applyFill="1" applyBorder="1" applyAlignment="1" applyProtection="1">
      <alignment horizontal="center" vertical="center"/>
      <protection locked="0"/>
    </xf>
    <xf numFmtId="0" fontId="25" fillId="22" borderId="25" xfId="0" applyFont="1" applyFill="1" applyBorder="1" applyAlignment="1" applyProtection="1">
      <alignment horizontal="center" vertical="center"/>
      <protection locked="0"/>
    </xf>
    <xf numFmtId="0" fontId="25" fillId="22" borderId="26" xfId="0" applyFont="1" applyFill="1" applyBorder="1" applyAlignment="1" applyProtection="1">
      <alignment horizontal="center" vertical="center"/>
      <protection locked="0"/>
    </xf>
    <xf numFmtId="0" fontId="25" fillId="22" borderId="19" xfId="0" applyFont="1" applyFill="1" applyBorder="1" applyAlignment="1" applyProtection="1">
      <alignment horizontal="center" vertical="center"/>
      <protection locked="0"/>
    </xf>
    <xf numFmtId="0" fontId="25" fillId="22" borderId="11" xfId="0" applyFont="1" applyFill="1" applyBorder="1" applyAlignment="1" applyProtection="1">
      <alignment horizontal="center" vertical="center"/>
      <protection locked="0"/>
    </xf>
    <xf numFmtId="0" fontId="25" fillId="22" borderId="13" xfId="0" applyFont="1" applyFill="1" applyBorder="1" applyAlignment="1" applyProtection="1">
      <alignment horizontal="center" vertical="center"/>
      <protection locked="0"/>
    </xf>
    <xf numFmtId="0" fontId="25" fillId="22" borderId="75" xfId="0" applyFont="1" applyFill="1" applyBorder="1" applyAlignment="1" applyProtection="1">
      <alignment horizontal="center" vertical="center" wrapText="1"/>
      <protection locked="0"/>
    </xf>
    <xf numFmtId="0" fontId="25" fillId="22" borderId="61" xfId="0" applyFont="1" applyFill="1" applyBorder="1" applyAlignment="1" applyProtection="1">
      <alignment horizontal="center" vertical="center" wrapText="1"/>
      <protection locked="0"/>
    </xf>
    <xf numFmtId="0" fontId="25" fillId="22" borderId="40" xfId="0" applyFont="1" applyFill="1" applyBorder="1" applyAlignment="1" applyProtection="1">
      <alignment horizontal="center" vertical="center" wrapText="1"/>
      <protection locked="0"/>
    </xf>
    <xf numFmtId="0" fontId="25" fillId="22" borderId="81" xfId="0" applyFont="1" applyFill="1" applyBorder="1" applyAlignment="1" applyProtection="1">
      <alignment horizontal="center" vertical="center" wrapText="1"/>
      <protection locked="0"/>
    </xf>
    <xf numFmtId="0" fontId="25" fillId="22" borderId="82" xfId="0" applyFont="1" applyFill="1" applyBorder="1" applyAlignment="1" applyProtection="1">
      <alignment horizontal="center" vertical="center" wrapText="1"/>
      <protection locked="0"/>
    </xf>
    <xf numFmtId="0" fontId="25" fillId="22" borderId="27" xfId="0" applyFont="1" applyFill="1" applyBorder="1" applyAlignment="1" applyProtection="1">
      <alignment horizontal="center" vertical="center"/>
      <protection locked="0"/>
    </xf>
    <xf numFmtId="0" fontId="25" fillId="22" borderId="66" xfId="0" applyFont="1" applyFill="1" applyBorder="1" applyAlignment="1" applyProtection="1">
      <alignment horizontal="center" vertical="center"/>
      <protection locked="0"/>
    </xf>
    <xf numFmtId="0" fontId="25" fillId="22" borderId="36" xfId="0" applyFont="1" applyFill="1" applyBorder="1" applyAlignment="1" applyProtection="1">
      <alignment horizontal="center" vertical="center"/>
      <protection locked="0"/>
    </xf>
    <xf numFmtId="0" fontId="25" fillId="22" borderId="27" xfId="0" applyFont="1" applyFill="1" applyBorder="1" applyAlignment="1" applyProtection="1">
      <alignment horizontal="center" wrapText="1"/>
      <protection locked="0"/>
    </xf>
    <xf numFmtId="0" fontId="25" fillId="22" borderId="66" xfId="0" applyFont="1" applyFill="1" applyBorder="1" applyAlignment="1" applyProtection="1">
      <alignment horizontal="center" wrapText="1"/>
      <protection locked="0"/>
    </xf>
    <xf numFmtId="0" fontId="25" fillId="22" borderId="36" xfId="0" applyFont="1" applyFill="1" applyBorder="1" applyAlignment="1" applyProtection="1">
      <alignment horizontal="center" wrapText="1"/>
      <protection locked="0"/>
    </xf>
    <xf numFmtId="0" fontId="41" fillId="22" borderId="53" xfId="0" applyFont="1" applyFill="1" applyBorder="1" applyAlignment="1" applyProtection="1">
      <alignment horizontal="center" wrapText="1"/>
      <protection locked="0"/>
    </xf>
    <xf numFmtId="0" fontId="41" fillId="22" borderId="52" xfId="0" applyFont="1" applyFill="1" applyBorder="1" applyProtection="1">
      <protection locked="0"/>
    </xf>
    <xf numFmtId="0" fontId="41" fillId="22" borderId="54" xfId="0" applyFont="1" applyFill="1" applyBorder="1" applyProtection="1">
      <protection locked="0"/>
    </xf>
    <xf numFmtId="14" fontId="25" fillId="22" borderId="19" xfId="0" applyNumberFormat="1" applyFont="1" applyFill="1" applyBorder="1" applyAlignment="1" applyProtection="1">
      <alignment horizontal="center" vertical="center"/>
      <protection locked="0"/>
    </xf>
    <xf numFmtId="14" fontId="25" fillId="22" borderId="13" xfId="0" applyNumberFormat="1" applyFont="1" applyFill="1" applyBorder="1" applyAlignment="1" applyProtection="1">
      <alignment horizontal="center" vertical="center"/>
      <protection locked="0"/>
    </xf>
    <xf numFmtId="14" fontId="25" fillId="22" borderId="77" xfId="0" applyNumberFormat="1" applyFont="1" applyFill="1" applyBorder="1" applyAlignment="1" applyProtection="1">
      <alignment horizontal="center" vertical="center"/>
      <protection locked="0"/>
    </xf>
    <xf numFmtId="0" fontId="25" fillId="22" borderId="19" xfId="0" applyFont="1" applyFill="1" applyBorder="1" applyAlignment="1">
      <alignment horizontal="center" vertical="center"/>
    </xf>
    <xf numFmtId="0" fontId="25" fillId="22" borderId="13" xfId="0" applyFont="1" applyFill="1" applyBorder="1" applyAlignment="1">
      <alignment horizontal="center" vertical="center"/>
    </xf>
    <xf numFmtId="0" fontId="25" fillId="22" borderId="76" xfId="0" applyFont="1" applyFill="1" applyBorder="1" applyAlignment="1">
      <alignment horizontal="center" vertical="center"/>
    </xf>
    <xf numFmtId="0" fontId="25" fillId="22" borderId="11" xfId="0" applyFont="1" applyFill="1" applyBorder="1" applyAlignment="1">
      <alignment horizontal="center" vertical="center"/>
    </xf>
    <xf numFmtId="0" fontId="25" fillId="22" borderId="76" xfId="0" applyFont="1" applyFill="1" applyBorder="1" applyAlignment="1" applyProtection="1">
      <alignment horizontal="center" vertical="center"/>
      <protection locked="0"/>
    </xf>
    <xf numFmtId="14" fontId="25" fillId="22" borderId="11" xfId="0" applyNumberFormat="1" applyFont="1" applyFill="1" applyBorder="1" applyAlignment="1" applyProtection="1">
      <alignment horizontal="center" vertical="center"/>
      <protection locked="0"/>
    </xf>
    <xf numFmtId="171" fontId="52" fillId="0" borderId="120" xfId="53" applyNumberFormat="1" applyFont="1" applyBorder="1" applyAlignment="1" applyProtection="1">
      <alignment horizontal="center"/>
      <protection hidden="1"/>
    </xf>
    <xf numFmtId="0" fontId="57" fillId="23" borderId="0" xfId="53" applyFont="1" applyFill="1" applyAlignment="1" applyProtection="1">
      <alignment horizontal="center"/>
      <protection locked="0" hidden="1"/>
    </xf>
    <xf numFmtId="0" fontId="48" fillId="23" borderId="0" xfId="53" applyFill="1" applyAlignment="1" applyProtection="1">
      <alignment horizontal="left" vertical="top" wrapText="1"/>
      <protection locked="0" hidden="1"/>
    </xf>
    <xf numFmtId="0" fontId="48" fillId="23" borderId="17" xfId="53" applyFill="1" applyBorder="1" applyAlignment="1" applyProtection="1">
      <alignment horizontal="left" vertical="top" wrapText="1"/>
      <protection locked="0" hidden="1"/>
    </xf>
    <xf numFmtId="0" fontId="48" fillId="23" borderId="86" xfId="53" applyFill="1" applyBorder="1" applyAlignment="1" applyProtection="1">
      <alignment horizontal="left" vertical="top" wrapText="1"/>
      <protection locked="0" hidden="1"/>
    </xf>
    <xf numFmtId="0" fontId="48" fillId="23" borderId="111" xfId="53" applyFill="1" applyBorder="1" applyAlignment="1" applyProtection="1">
      <alignment horizontal="left" vertical="top" wrapText="1"/>
      <protection locked="0" hidden="1"/>
    </xf>
    <xf numFmtId="0" fontId="49" fillId="23" borderId="87" xfId="53" applyFont="1" applyFill="1" applyBorder="1" applyAlignment="1" applyProtection="1">
      <alignment horizontal="center"/>
      <protection locked="0" hidden="1"/>
    </xf>
    <xf numFmtId="0" fontId="49" fillId="23" borderId="112" xfId="53" applyFont="1" applyFill="1" applyBorder="1" applyAlignment="1" applyProtection="1">
      <alignment horizontal="center"/>
      <protection locked="0" hidden="1"/>
    </xf>
    <xf numFmtId="0" fontId="48" fillId="23" borderId="113" xfId="53" applyFill="1" applyBorder="1" applyAlignment="1" applyProtection="1">
      <alignment horizontal="left" vertical="top" wrapText="1"/>
      <protection hidden="1"/>
    </xf>
    <xf numFmtId="0" fontId="48" fillId="23" borderId="131" xfId="53" applyFill="1" applyBorder="1" applyAlignment="1" applyProtection="1">
      <alignment horizontal="left" vertical="top" wrapText="1"/>
      <protection hidden="1"/>
    </xf>
    <xf numFmtId="0" fontId="48" fillId="23" borderId="0" xfId="53" applyFill="1" applyAlignment="1" applyProtection="1">
      <alignment horizontal="left" vertical="top" wrapText="1"/>
      <protection hidden="1"/>
    </xf>
    <xf numFmtId="0" fontId="48" fillId="23" borderId="17" xfId="53" applyFill="1" applyBorder="1" applyAlignment="1" applyProtection="1">
      <alignment horizontal="left" vertical="top" wrapText="1"/>
      <protection hidden="1"/>
    </xf>
    <xf numFmtId="0" fontId="48" fillId="23" borderId="0" xfId="53" applyFill="1" applyAlignment="1" applyProtection="1">
      <alignment horizontal="left" wrapText="1"/>
      <protection hidden="1"/>
    </xf>
    <xf numFmtId="0" fontId="48" fillId="23" borderId="17" xfId="53" applyFill="1" applyBorder="1" applyAlignment="1" applyProtection="1">
      <alignment horizontal="left" wrapText="1"/>
      <protection hidden="1"/>
    </xf>
    <xf numFmtId="0" fontId="51" fillId="18" borderId="132" xfId="53" applyFont="1" applyFill="1" applyBorder="1" applyAlignment="1" applyProtection="1">
      <alignment horizontal="right" vertical="center"/>
      <protection locked="0" hidden="1"/>
    </xf>
    <xf numFmtId="0" fontId="51" fillId="18" borderId="113" xfId="53" applyFont="1" applyFill="1" applyBorder="1" applyAlignment="1" applyProtection="1">
      <alignment horizontal="right" vertical="center"/>
      <protection locked="0" hidden="1"/>
    </xf>
    <xf numFmtId="0" fontId="51" fillId="18" borderId="114" xfId="53" applyFont="1" applyFill="1" applyBorder="1" applyAlignment="1" applyProtection="1">
      <alignment horizontal="right" vertical="center"/>
      <protection locked="0" hidden="1"/>
    </xf>
    <xf numFmtId="0" fontId="51" fillId="18" borderId="50" xfId="53" applyFont="1" applyFill="1" applyBorder="1" applyAlignment="1" applyProtection="1">
      <alignment horizontal="right" vertical="center"/>
      <protection locked="0" hidden="1"/>
    </xf>
    <xf numFmtId="0" fontId="51" fillId="18" borderId="110" xfId="53" applyFont="1" applyFill="1" applyBorder="1" applyAlignment="1" applyProtection="1">
      <alignment horizontal="right" vertical="center"/>
      <protection locked="0" hidden="1"/>
    </xf>
    <xf numFmtId="0" fontId="51" fillId="18" borderId="109" xfId="53" applyFont="1" applyFill="1" applyBorder="1" applyAlignment="1" applyProtection="1">
      <alignment horizontal="right" vertical="center"/>
      <protection locked="0" hidden="1"/>
    </xf>
    <xf numFmtId="0" fontId="48" fillId="0" borderId="119" xfId="53" applyBorder="1" applyAlignment="1" applyProtection="1">
      <alignment horizontal="left" vertical="center" wrapText="1"/>
      <protection locked="0"/>
    </xf>
    <xf numFmtId="0" fontId="48" fillId="0" borderId="113" xfId="53" applyBorder="1" applyAlignment="1" applyProtection="1">
      <alignment horizontal="left" vertical="center"/>
      <protection locked="0"/>
    </xf>
    <xf numFmtId="0" fontId="48" fillId="0" borderId="131" xfId="53" applyBorder="1" applyAlignment="1" applyProtection="1">
      <alignment horizontal="left" vertical="center"/>
      <protection locked="0"/>
    </xf>
    <xf numFmtId="0" fontId="48" fillId="0" borderId="55" xfId="53" applyBorder="1" applyAlignment="1" applyProtection="1">
      <alignment horizontal="left" vertical="center"/>
      <protection locked="0"/>
    </xf>
    <xf numFmtId="0" fontId="48" fillId="0" borderId="110" xfId="53" applyBorder="1" applyAlignment="1" applyProtection="1">
      <alignment horizontal="left" vertical="center"/>
      <protection locked="0"/>
    </xf>
    <xf numFmtId="0" fontId="48" fillId="0" borderId="108" xfId="53" applyBorder="1" applyAlignment="1" applyProtection="1">
      <alignment horizontal="left" vertical="center"/>
      <protection locked="0"/>
    </xf>
    <xf numFmtId="0" fontId="49" fillId="18" borderId="44" xfId="53" applyFont="1" applyFill="1" applyBorder="1" applyAlignment="1" applyProtection="1">
      <alignment horizontal="right" vertical="center"/>
      <protection locked="0" hidden="1"/>
    </xf>
    <xf numFmtId="0" fontId="49" fillId="18" borderId="45" xfId="53" applyFont="1" applyFill="1" applyBorder="1" applyAlignment="1" applyProtection="1">
      <alignment horizontal="right" vertical="center"/>
      <protection locked="0" hidden="1"/>
    </xf>
    <xf numFmtId="49" fontId="48" fillId="0" borderId="45" xfId="53" applyNumberFormat="1" applyBorder="1" applyAlignment="1" applyProtection="1">
      <alignment horizontal="left" vertical="center"/>
      <protection locked="0"/>
    </xf>
    <xf numFmtId="49" fontId="48" fillId="0" borderId="65" xfId="53" applyNumberFormat="1" applyBorder="1" applyAlignment="1" applyProtection="1">
      <alignment horizontal="left" vertical="center"/>
      <protection locked="0"/>
    </xf>
    <xf numFmtId="49" fontId="48" fillId="0" borderId="46" xfId="53" applyNumberFormat="1" applyBorder="1" applyAlignment="1" applyProtection="1">
      <alignment horizontal="left" vertical="center"/>
      <protection locked="0"/>
    </xf>
    <xf numFmtId="0" fontId="49" fillId="18" borderId="18" xfId="53" applyFont="1" applyFill="1" applyBorder="1" applyAlignment="1" applyProtection="1">
      <alignment horizontal="right" vertical="center"/>
      <protection locked="0" hidden="1"/>
    </xf>
    <xf numFmtId="0" fontId="49" fillId="18" borderId="33" xfId="53" applyFont="1" applyFill="1" applyBorder="1" applyAlignment="1" applyProtection="1">
      <alignment horizontal="right" vertical="center"/>
      <protection locked="0" hidden="1"/>
    </xf>
    <xf numFmtId="0" fontId="49" fillId="18" borderId="21" xfId="53" applyFont="1" applyFill="1" applyBorder="1" applyAlignment="1" applyProtection="1">
      <alignment horizontal="right" vertical="center"/>
      <protection locked="0" hidden="1"/>
    </xf>
    <xf numFmtId="0" fontId="48" fillId="0" borderId="45" xfId="53" applyBorder="1" applyAlignment="1" applyProtection="1">
      <alignment vertical="center"/>
      <protection locked="0"/>
    </xf>
    <xf numFmtId="0" fontId="48" fillId="0" borderId="46" xfId="53" applyBorder="1" applyAlignment="1" applyProtection="1">
      <alignment vertical="center"/>
      <protection locked="0"/>
    </xf>
    <xf numFmtId="0" fontId="50" fillId="18" borderId="18" xfId="53" applyFont="1" applyFill="1" applyBorder="1" applyAlignment="1" applyProtection="1">
      <alignment horizontal="right" vertical="center"/>
      <protection locked="0" hidden="1"/>
    </xf>
    <xf numFmtId="0" fontId="50" fillId="18" borderId="21" xfId="53" applyFont="1" applyFill="1" applyBorder="1" applyAlignment="1" applyProtection="1">
      <alignment horizontal="right" vertical="center"/>
      <protection locked="0" hidden="1"/>
    </xf>
    <xf numFmtId="0" fontId="48" fillId="0" borderId="45" xfId="53" applyBorder="1" applyAlignment="1" applyProtection="1">
      <alignment horizontal="center" vertical="center"/>
      <protection locked="0"/>
    </xf>
    <xf numFmtId="0" fontId="48" fillId="0" borderId="46" xfId="53" applyBorder="1" applyAlignment="1" applyProtection="1">
      <alignment horizontal="center" vertical="center"/>
      <protection locked="0"/>
    </xf>
    <xf numFmtId="0" fontId="49" fillId="18" borderId="42" xfId="53" applyFont="1" applyFill="1" applyBorder="1" applyAlignment="1" applyProtection="1">
      <alignment horizontal="right" vertical="center"/>
      <protection locked="0" hidden="1"/>
    </xf>
    <xf numFmtId="0" fontId="49" fillId="18" borderId="115" xfId="53" applyFont="1" applyFill="1" applyBorder="1" applyAlignment="1" applyProtection="1">
      <alignment horizontal="right" vertical="center"/>
      <protection locked="0" hidden="1"/>
    </xf>
    <xf numFmtId="0" fontId="49" fillId="18" borderId="30" xfId="53" applyFont="1" applyFill="1" applyBorder="1" applyAlignment="1" applyProtection="1">
      <alignment horizontal="right" vertical="center"/>
      <protection locked="0" hidden="1"/>
    </xf>
    <xf numFmtId="0" fontId="49" fillId="18" borderId="120" xfId="53" applyFont="1" applyFill="1" applyBorder="1" applyAlignment="1" applyProtection="1">
      <alignment horizontal="right" vertical="center"/>
      <protection locked="0" hidden="1"/>
    </xf>
    <xf numFmtId="0" fontId="49" fillId="18" borderId="117" xfId="53" applyFont="1" applyFill="1" applyBorder="1" applyAlignment="1" applyProtection="1">
      <alignment horizontal="right" vertical="center"/>
      <protection locked="0" hidden="1"/>
    </xf>
    <xf numFmtId="0" fontId="48" fillId="0" borderId="115" xfId="53" applyBorder="1" applyAlignment="1" applyProtection="1">
      <alignment horizontal="left" vertical="center"/>
      <protection locked="0"/>
    </xf>
    <xf numFmtId="0" fontId="48" fillId="0" borderId="43" xfId="53" applyBorder="1" applyAlignment="1" applyProtection="1">
      <alignment horizontal="left" vertical="center"/>
      <protection locked="0"/>
    </xf>
    <xf numFmtId="0" fontId="50" fillId="18" borderId="30" xfId="53" applyFont="1" applyFill="1" applyBorder="1" applyAlignment="1" applyProtection="1">
      <alignment horizontal="right" vertical="center"/>
      <protection locked="0" hidden="1"/>
    </xf>
    <xf numFmtId="0" fontId="50" fillId="18" borderId="117" xfId="53" applyFont="1" applyFill="1" applyBorder="1" applyAlignment="1" applyProtection="1">
      <alignment horizontal="right" vertical="center"/>
      <protection locked="0" hidden="1"/>
    </xf>
    <xf numFmtId="0" fontId="48" fillId="0" borderId="115" xfId="53" applyBorder="1" applyAlignment="1" applyProtection="1">
      <alignment horizontal="center" vertical="center"/>
      <protection locked="0"/>
    </xf>
    <xf numFmtId="0" fontId="48" fillId="0" borderId="43" xfId="53" applyBorder="1" applyAlignment="1" applyProtection="1">
      <alignment horizontal="center" vertical="center"/>
      <protection locked="0"/>
    </xf>
    <xf numFmtId="0" fontId="48" fillId="0" borderId="116" xfId="53" applyBorder="1" applyAlignment="1">
      <alignment horizontal="left" vertical="center"/>
    </xf>
    <xf numFmtId="0" fontId="48" fillId="0" borderId="120" xfId="53" applyBorder="1" applyAlignment="1">
      <alignment horizontal="left" vertical="center"/>
    </xf>
    <xf numFmtId="0" fontId="48" fillId="0" borderId="120" xfId="53" applyBorder="1" applyAlignment="1" applyProtection="1">
      <alignment horizontal="right" vertical="center"/>
      <protection locked="0"/>
    </xf>
    <xf numFmtId="0" fontId="41" fillId="22" borderId="15" xfId="0" applyFont="1" applyFill="1" applyBorder="1" applyAlignment="1" applyProtection="1">
      <alignment horizontal="center" wrapText="1"/>
      <protection locked="0" hidden="1"/>
    </xf>
    <xf numFmtId="0" fontId="41" fillId="22" borderId="16" xfId="0" applyFont="1" applyFill="1" applyBorder="1" applyAlignment="1" applyProtection="1">
      <alignment horizontal="center" wrapText="1"/>
      <protection locked="0" hidden="1"/>
    </xf>
    <xf numFmtId="0" fontId="41" fillId="22" borderId="28" xfId="0" applyFont="1" applyFill="1" applyBorder="1" applyAlignment="1" applyProtection="1">
      <alignment horizontal="center" wrapText="1"/>
      <protection locked="0" hidden="1"/>
    </xf>
    <xf numFmtId="0" fontId="49" fillId="18" borderId="57" xfId="53" applyFont="1" applyFill="1" applyBorder="1" applyAlignment="1" applyProtection="1">
      <alignment horizontal="right" vertical="center"/>
      <protection locked="0" hidden="1"/>
    </xf>
    <xf numFmtId="0" fontId="49" fillId="18" borderId="56" xfId="53" applyFont="1" applyFill="1" applyBorder="1" applyAlignment="1" applyProtection="1">
      <alignment horizontal="right" vertical="center"/>
      <protection locked="0" hidden="1"/>
    </xf>
    <xf numFmtId="0" fontId="48" fillId="0" borderId="56" xfId="53" applyBorder="1" applyAlignment="1">
      <alignment horizontal="left" vertical="center"/>
    </xf>
    <xf numFmtId="0" fontId="48" fillId="0" borderId="63" xfId="53" applyBorder="1" applyAlignment="1">
      <alignment horizontal="left" vertical="center"/>
    </xf>
    <xf numFmtId="0" fontId="48" fillId="0" borderId="59" xfId="53" applyBorder="1" applyAlignment="1">
      <alignment horizontal="left" vertical="center"/>
    </xf>
    <xf numFmtId="0" fontId="48" fillId="0" borderId="56" xfId="53" applyBorder="1" applyAlignment="1" applyProtection="1">
      <alignment vertical="center"/>
      <protection locked="0"/>
    </xf>
    <xf numFmtId="0" fontId="48" fillId="0" borderId="59" xfId="53" applyBorder="1" applyAlignment="1" applyProtection="1">
      <alignment vertical="center"/>
      <protection locked="0"/>
    </xf>
    <xf numFmtId="0" fontId="48" fillId="0" borderId="56" xfId="53" applyBorder="1" applyAlignment="1" applyProtection="1">
      <alignment horizontal="center" vertical="center"/>
      <protection locked="0"/>
    </xf>
    <xf numFmtId="0" fontId="48" fillId="0" borderId="59" xfId="53" applyBorder="1" applyAlignment="1" applyProtection="1">
      <alignment horizontal="center" vertical="center"/>
      <protection locked="0"/>
    </xf>
    <xf numFmtId="0" fontId="49" fillId="18" borderId="92" xfId="53" applyFont="1" applyFill="1" applyBorder="1" applyAlignment="1" applyProtection="1">
      <alignment horizontal="right" vertical="center"/>
      <protection locked="0" hidden="1"/>
    </xf>
    <xf numFmtId="0" fontId="49" fillId="18" borderId="48" xfId="53" applyFont="1" applyFill="1" applyBorder="1" applyAlignment="1" applyProtection="1">
      <alignment horizontal="right" vertical="center"/>
      <protection locked="0" hidden="1"/>
    </xf>
    <xf numFmtId="0" fontId="49" fillId="18" borderId="58" xfId="53" applyFont="1" applyFill="1" applyBorder="1" applyAlignment="1" applyProtection="1">
      <alignment horizontal="right" vertical="center"/>
      <protection locked="0" hidden="1"/>
    </xf>
    <xf numFmtId="14" fontId="48" fillId="0" borderId="56" xfId="53" applyNumberFormat="1" applyBorder="1" applyAlignment="1" applyProtection="1">
      <alignment horizontal="center" vertical="center"/>
      <protection locked="0"/>
    </xf>
    <xf numFmtId="14" fontId="48" fillId="0" borderId="59" xfId="53" applyNumberFormat="1" applyBorder="1" applyAlignment="1" applyProtection="1">
      <alignment horizontal="center" vertical="center"/>
      <protection locked="0"/>
    </xf>
    <xf numFmtId="0" fontId="0" fillId="0" borderId="0" xfId="0" applyAlignment="1">
      <alignment horizontal="left" vertical="center" wrapText="1" indent="1"/>
    </xf>
    <xf numFmtId="0" fontId="0" fillId="0" borderId="0" xfId="0" applyAlignment="1">
      <alignment horizontal="left" vertical="center" indent="1"/>
    </xf>
    <xf numFmtId="0" fontId="51" fillId="18" borderId="78" xfId="53" applyFont="1" applyFill="1" applyBorder="1" applyAlignment="1" applyProtection="1">
      <alignment horizontal="right" vertical="center"/>
      <protection locked="0" hidden="1"/>
    </xf>
    <xf numFmtId="0" fontId="51" fillId="18" borderId="25" xfId="53" applyFont="1" applyFill="1" applyBorder="1" applyAlignment="1" applyProtection="1">
      <alignment horizontal="right" vertical="center"/>
      <protection locked="0" hidden="1"/>
    </xf>
    <xf numFmtId="0" fontId="51" fillId="18" borderId="26" xfId="53" applyFont="1" applyFill="1" applyBorder="1" applyAlignment="1" applyProtection="1">
      <alignment horizontal="right" vertical="center"/>
      <protection locked="0" hidden="1"/>
    </xf>
    <xf numFmtId="0" fontId="48" fillId="0" borderId="24" xfId="53" applyBorder="1" applyAlignment="1" applyProtection="1">
      <alignment horizontal="left" vertical="center"/>
      <protection locked="0"/>
    </xf>
    <xf numFmtId="0" fontId="48" fillId="0" borderId="25" xfId="53" applyBorder="1" applyAlignment="1" applyProtection="1">
      <alignment horizontal="left" vertical="center"/>
      <protection locked="0"/>
    </xf>
    <xf numFmtId="0" fontId="48" fillId="0" borderId="79" xfId="53" applyBorder="1" applyAlignment="1" applyProtection="1">
      <alignment horizontal="left" vertical="center"/>
      <protection locked="0"/>
    </xf>
    <xf numFmtId="0" fontId="48" fillId="0" borderId="1" xfId="53" applyBorder="1" applyAlignment="1" applyProtection="1">
      <alignment horizontal="center" vertical="center"/>
      <protection locked="0"/>
    </xf>
    <xf numFmtId="171" fontId="52" fillId="0" borderId="29" xfId="53" applyNumberFormat="1" applyFont="1" applyBorder="1" applyAlignment="1" applyProtection="1">
      <alignment horizontal="center"/>
      <protection hidden="1"/>
    </xf>
    <xf numFmtId="0" fontId="48" fillId="0" borderId="1" xfId="53" applyBorder="1" applyAlignment="1" applyProtection="1">
      <alignment vertical="center"/>
      <protection locked="0"/>
    </xf>
    <xf numFmtId="0" fontId="48" fillId="0" borderId="43" xfId="53" applyBorder="1" applyAlignment="1" applyProtection="1">
      <alignment vertical="center"/>
      <protection locked="0"/>
    </xf>
    <xf numFmtId="0" fontId="49" fillId="18" borderId="1" xfId="53" applyFont="1" applyFill="1" applyBorder="1" applyAlignment="1" applyProtection="1">
      <alignment horizontal="right" vertical="center"/>
      <protection locked="0" hidden="1"/>
    </xf>
    <xf numFmtId="0" fontId="49" fillId="18" borderId="29" xfId="53" applyFont="1" applyFill="1" applyBorder="1" applyAlignment="1" applyProtection="1">
      <alignment horizontal="right" vertical="center"/>
      <protection locked="0" hidden="1"/>
    </xf>
    <xf numFmtId="0" fontId="49" fillId="18" borderId="14" xfId="53" applyFont="1" applyFill="1" applyBorder="1" applyAlignment="1" applyProtection="1">
      <alignment horizontal="right" vertical="center"/>
      <protection locked="0" hidden="1"/>
    </xf>
    <xf numFmtId="0" fontId="48" fillId="23" borderId="25" xfId="53" applyFill="1" applyBorder="1" applyAlignment="1" applyProtection="1">
      <alignment horizontal="left" vertical="top" wrapText="1"/>
      <protection hidden="1"/>
    </xf>
    <xf numFmtId="0" fontId="48" fillId="23" borderId="79" xfId="53" applyFill="1" applyBorder="1" applyAlignment="1" applyProtection="1">
      <alignment horizontal="left" vertical="top" wrapText="1"/>
      <protection hidden="1"/>
    </xf>
    <xf numFmtId="0" fontId="50" fillId="18" borderId="14" xfId="53" applyFont="1" applyFill="1" applyBorder="1" applyAlignment="1" applyProtection="1">
      <alignment horizontal="right" vertical="center"/>
      <protection locked="0" hidden="1"/>
    </xf>
    <xf numFmtId="0" fontId="40" fillId="23" borderId="136" xfId="0" applyFont="1" applyFill="1" applyBorder="1" applyAlignment="1" applyProtection="1">
      <alignment horizontal="center"/>
      <protection locked="0" hidden="1"/>
    </xf>
    <xf numFmtId="0" fontId="0" fillId="22" borderId="116" xfId="0" applyFill="1" applyBorder="1" applyAlignment="1" applyProtection="1">
      <alignment horizontal="center"/>
      <protection hidden="1"/>
    </xf>
    <xf numFmtId="0" fontId="0" fillId="22" borderId="137" xfId="0" applyFill="1" applyBorder="1" applyAlignment="1" applyProtection="1">
      <alignment horizontal="center"/>
      <protection hidden="1"/>
    </xf>
    <xf numFmtId="0" fontId="0" fillId="22" borderId="117" xfId="0" applyFill="1" applyBorder="1" applyAlignment="1" applyProtection="1">
      <alignment horizontal="center"/>
      <protection hidden="1"/>
    </xf>
    <xf numFmtId="0" fontId="25" fillId="22" borderId="137" xfId="0" applyFont="1" applyFill="1" applyBorder="1" applyAlignment="1" applyProtection="1">
      <alignment horizontal="center"/>
      <protection locked="0" hidden="1"/>
    </xf>
    <xf numFmtId="0" fontId="25" fillId="22" borderId="117" xfId="0" applyFont="1" applyFill="1" applyBorder="1" applyAlignment="1" applyProtection="1">
      <alignment horizontal="center"/>
      <protection locked="0" hidden="1"/>
    </xf>
    <xf numFmtId="2" fontId="0" fillId="22" borderId="116" xfId="0" quotePrefix="1" applyNumberFormat="1" applyFill="1" applyBorder="1" applyAlignment="1" applyProtection="1">
      <alignment horizontal="center"/>
      <protection hidden="1"/>
    </xf>
    <xf numFmtId="2" fontId="0" fillId="22" borderId="117" xfId="0" applyNumberFormat="1" applyFill="1" applyBorder="1" applyAlignment="1" applyProtection="1">
      <alignment horizontal="center"/>
      <protection hidden="1"/>
    </xf>
    <xf numFmtId="0" fontId="71" fillId="22" borderId="13" xfId="0" applyFont="1" applyFill="1" applyBorder="1" applyAlignment="1" applyProtection="1">
      <alignment horizontal="center"/>
      <protection locked="0" hidden="1"/>
    </xf>
    <xf numFmtId="0" fontId="71" fillId="22" borderId="36" xfId="0" applyFont="1" applyFill="1" applyBorder="1" applyAlignment="1" applyProtection="1">
      <alignment horizontal="center"/>
      <protection locked="0" hidden="1"/>
    </xf>
    <xf numFmtId="0" fontId="42" fillId="22" borderId="0" xfId="0" applyFont="1" applyFill="1" applyAlignment="1" applyProtection="1">
      <alignment horizontal="center"/>
      <protection locked="0" hidden="1"/>
    </xf>
    <xf numFmtId="0" fontId="40" fillId="22" borderId="135" xfId="0" applyFont="1" applyFill="1" applyBorder="1" applyAlignment="1" applyProtection="1">
      <alignment horizontal="center" vertical="center"/>
      <protection locked="0" hidden="1"/>
    </xf>
    <xf numFmtId="0" fontId="40" fillId="22" borderId="36" xfId="0" applyFont="1" applyFill="1" applyBorder="1" applyAlignment="1" applyProtection="1">
      <alignment horizontal="center" vertical="center"/>
      <protection locked="0" hidden="1"/>
    </xf>
    <xf numFmtId="0" fontId="5" fillId="22" borderId="119" xfId="0" applyFont="1" applyFill="1" applyBorder="1" applyAlignment="1" applyProtection="1">
      <alignment horizontal="center"/>
      <protection hidden="1"/>
    </xf>
    <xf numFmtId="0" fontId="5" fillId="22" borderId="114" xfId="0" applyFont="1" applyFill="1" applyBorder="1" applyAlignment="1" applyProtection="1">
      <alignment horizontal="center"/>
      <protection hidden="1"/>
    </xf>
    <xf numFmtId="0" fontId="0" fillId="22" borderId="116" xfId="0" quotePrefix="1" applyFill="1" applyBorder="1" applyAlignment="1" applyProtection="1">
      <alignment horizontal="center"/>
      <protection hidden="1"/>
    </xf>
    <xf numFmtId="166" fontId="0" fillId="22" borderId="19" xfId="0" applyNumberFormat="1" applyFill="1" applyBorder="1" applyAlignment="1" applyProtection="1">
      <alignment horizontal="center"/>
      <protection hidden="1"/>
    </xf>
    <xf numFmtId="166" fontId="0" fillId="22" borderId="13" xfId="0" applyNumberFormat="1" applyFill="1" applyBorder="1" applyAlignment="1" applyProtection="1">
      <alignment horizontal="center"/>
      <protection hidden="1"/>
    </xf>
    <xf numFmtId="0" fontId="40" fillId="22" borderId="119" xfId="0" applyFont="1" applyFill="1" applyBorder="1" applyAlignment="1" applyProtection="1">
      <alignment horizontal="center" vertical="center"/>
      <protection locked="0" hidden="1"/>
    </xf>
    <xf numFmtId="0" fontId="40" fillId="22" borderId="114" xfId="0" applyFont="1" applyFill="1" applyBorder="1" applyAlignment="1" applyProtection="1">
      <alignment horizontal="center" vertical="center"/>
      <protection locked="0" hidden="1"/>
    </xf>
    <xf numFmtId="0" fontId="40" fillId="22" borderId="19" xfId="0" applyFont="1" applyFill="1" applyBorder="1" applyAlignment="1" applyProtection="1">
      <alignment horizontal="center" vertical="center"/>
      <protection locked="0" hidden="1"/>
    </xf>
    <xf numFmtId="0" fontId="40" fillId="22" borderId="13" xfId="0" applyFont="1" applyFill="1" applyBorder="1" applyAlignment="1" applyProtection="1">
      <alignment horizontal="center" vertical="center"/>
      <protection locked="0" hidden="1"/>
    </xf>
    <xf numFmtId="0" fontId="0" fillId="22" borderId="119" xfId="0" applyFill="1" applyBorder="1" applyAlignment="1" applyProtection="1">
      <alignment horizontal="center"/>
      <protection hidden="1"/>
    </xf>
    <xf numFmtId="0" fontId="0" fillId="22" borderId="114" xfId="0" applyFill="1" applyBorder="1" applyAlignment="1" applyProtection="1">
      <alignment horizontal="center"/>
      <protection hidden="1"/>
    </xf>
    <xf numFmtId="0" fontId="40" fillId="22" borderId="116" xfId="0" applyFont="1" applyFill="1" applyBorder="1" applyAlignment="1" applyProtection="1">
      <alignment horizontal="center" vertical="center"/>
      <protection locked="0" hidden="1"/>
    </xf>
    <xf numFmtId="0" fontId="0" fillId="0" borderId="11" xfId="0" applyBorder="1" applyAlignment="1" applyProtection="1">
      <alignment horizontal="center"/>
      <protection locked="0" hidden="1"/>
    </xf>
    <xf numFmtId="0" fontId="5" fillId="22" borderId="76" xfId="0" applyFont="1" applyFill="1" applyBorder="1" applyAlignment="1" applyProtection="1">
      <alignment horizontal="center"/>
      <protection hidden="1"/>
    </xf>
    <xf numFmtId="0" fontId="5" fillId="22" borderId="11" xfId="0" applyFont="1" applyFill="1" applyBorder="1" applyAlignment="1" applyProtection="1">
      <alignment horizontal="center"/>
      <protection hidden="1"/>
    </xf>
    <xf numFmtId="0" fontId="5" fillId="22" borderId="19" xfId="0" applyFont="1" applyFill="1" applyBorder="1" applyAlignment="1" applyProtection="1">
      <alignment horizontal="center"/>
      <protection locked="0" hidden="1"/>
    </xf>
    <xf numFmtId="0" fontId="5" fillId="22" borderId="11" xfId="0" applyFont="1" applyFill="1" applyBorder="1" applyAlignment="1" applyProtection="1">
      <alignment horizontal="center"/>
      <protection locked="0" hidden="1"/>
    </xf>
    <xf numFmtId="0" fontId="5" fillId="22" borderId="13" xfId="0" applyFont="1" applyFill="1" applyBorder="1" applyAlignment="1" applyProtection="1">
      <alignment horizontal="center"/>
      <protection locked="0" hidden="1"/>
    </xf>
    <xf numFmtId="14" fontId="5" fillId="22" borderId="19" xfId="0" applyNumberFormat="1" applyFont="1" applyFill="1" applyBorder="1" applyAlignment="1" applyProtection="1">
      <alignment horizontal="center"/>
      <protection locked="0" hidden="1"/>
    </xf>
    <xf numFmtId="14" fontId="5" fillId="22" borderId="11" xfId="0" applyNumberFormat="1" applyFont="1" applyFill="1" applyBorder="1" applyAlignment="1" applyProtection="1">
      <alignment horizontal="center"/>
      <protection locked="0" hidden="1"/>
    </xf>
    <xf numFmtId="14" fontId="5" fillId="22" borderId="13" xfId="0" applyNumberFormat="1" applyFont="1" applyFill="1" applyBorder="1" applyAlignment="1" applyProtection="1">
      <alignment horizontal="center"/>
      <protection locked="0" hidden="1"/>
    </xf>
    <xf numFmtId="0" fontId="5" fillId="22" borderId="77" xfId="0" applyFont="1" applyFill="1" applyBorder="1" applyAlignment="1" applyProtection="1">
      <alignment horizontal="center"/>
      <protection locked="0" hidden="1"/>
    </xf>
    <xf numFmtId="0" fontId="5" fillId="22" borderId="76" xfId="0" applyFont="1" applyFill="1" applyBorder="1" applyAlignment="1" applyProtection="1">
      <alignment horizontal="center"/>
      <protection locked="0" hidden="1"/>
    </xf>
    <xf numFmtId="0" fontId="5" fillId="22" borderId="50" xfId="0" applyFont="1" applyFill="1" applyBorder="1" applyAlignment="1" applyProtection="1">
      <alignment horizontal="center"/>
      <protection locked="0" hidden="1"/>
    </xf>
    <xf numFmtId="0" fontId="5" fillId="22" borderId="110" xfId="0" applyFont="1" applyFill="1" applyBorder="1" applyAlignment="1" applyProtection="1">
      <alignment horizontal="center"/>
      <protection locked="0" hidden="1"/>
    </xf>
    <xf numFmtId="0" fontId="5" fillId="22" borderId="109" xfId="0" applyFont="1" applyFill="1" applyBorder="1" applyAlignment="1" applyProtection="1">
      <alignment horizontal="center"/>
      <protection locked="0" hidden="1"/>
    </xf>
    <xf numFmtId="0" fontId="5" fillId="22" borderId="55" xfId="0" applyFont="1" applyFill="1" applyBorder="1" applyAlignment="1" applyProtection="1">
      <alignment horizontal="center"/>
      <protection locked="0" hidden="1"/>
    </xf>
    <xf numFmtId="0" fontId="5" fillId="22" borderId="108" xfId="0" applyFont="1" applyFill="1" applyBorder="1" applyAlignment="1" applyProtection="1">
      <alignment horizontal="center"/>
      <protection locked="0" hidden="1"/>
    </xf>
    <xf numFmtId="0" fontId="42" fillId="22" borderId="11" xfId="0" applyFont="1" applyFill="1" applyBorder="1" applyAlignment="1" applyProtection="1">
      <alignment horizontal="center"/>
      <protection locked="0" hidden="1"/>
    </xf>
    <xf numFmtId="14" fontId="5" fillId="22" borderId="11" xfId="38" applyNumberFormat="1" applyFill="1" applyBorder="1" applyAlignment="1">
      <alignment horizontal="left"/>
    </xf>
    <xf numFmtId="14" fontId="5" fillId="22" borderId="13" xfId="38" applyNumberFormat="1" applyFill="1" applyBorder="1" applyAlignment="1">
      <alignment horizontal="left"/>
    </xf>
    <xf numFmtId="0" fontId="39" fillId="0" borderId="62" xfId="38" applyFont="1" applyBorder="1" applyAlignment="1">
      <alignment horizontal="center" vertical="center" wrapText="1"/>
    </xf>
    <xf numFmtId="0" fontId="39" fillId="0" borderId="64" xfId="38" applyFont="1" applyBorder="1" applyAlignment="1">
      <alignment horizontal="center" vertical="center" wrapText="1"/>
    </xf>
    <xf numFmtId="0" fontId="39" fillId="0" borderId="63" xfId="38" applyFont="1" applyBorder="1" applyAlignment="1">
      <alignment horizontal="center" vertical="center" wrapText="1"/>
    </xf>
    <xf numFmtId="0" fontId="39" fillId="0" borderId="65" xfId="38" applyFont="1" applyBorder="1" applyAlignment="1">
      <alignment horizontal="center" vertical="center" wrapText="1"/>
    </xf>
    <xf numFmtId="0" fontId="39" fillId="0" borderId="56" xfId="38" applyFont="1" applyBorder="1" applyAlignment="1">
      <alignment horizontal="center" vertical="center" wrapText="1"/>
    </xf>
    <xf numFmtId="0" fontId="39" fillId="24" borderId="56" xfId="38" applyFont="1" applyFill="1" applyBorder="1" applyAlignment="1">
      <alignment horizontal="center" vertical="center" wrapText="1"/>
    </xf>
    <xf numFmtId="14" fontId="25" fillId="23" borderId="73" xfId="38" applyNumberFormat="1" applyFont="1" applyFill="1" applyBorder="1" applyAlignment="1" applyProtection="1">
      <alignment vertical="center"/>
      <protection locked="0"/>
    </xf>
    <xf numFmtId="14" fontId="25" fillId="23" borderId="52" xfId="38" quotePrefix="1" applyNumberFormat="1" applyFont="1" applyFill="1" applyBorder="1" applyAlignment="1" applyProtection="1">
      <alignment vertical="center"/>
      <protection locked="0"/>
    </xf>
    <xf numFmtId="14" fontId="25" fillId="23" borderId="54" xfId="38" quotePrefix="1" applyNumberFormat="1" applyFont="1" applyFill="1" applyBorder="1" applyAlignment="1" applyProtection="1">
      <alignment vertical="center"/>
      <protection locked="0"/>
    </xf>
    <xf numFmtId="0" fontId="25" fillId="19" borderId="53" xfId="38" applyFont="1" applyFill="1" applyBorder="1" applyAlignment="1">
      <alignment horizontal="left" vertical="center"/>
    </xf>
    <xf numFmtId="0" fontId="25" fillId="19" borderId="52" xfId="38" applyFont="1" applyFill="1" applyBorder="1" applyAlignment="1">
      <alignment horizontal="left" vertical="center"/>
    </xf>
    <xf numFmtId="0" fontId="4" fillId="19" borderId="71" xfId="44" applyFont="1" applyFill="1" applyBorder="1" applyAlignment="1">
      <alignment horizontal="left" vertical="center"/>
    </xf>
    <xf numFmtId="0" fontId="25" fillId="23" borderId="23" xfId="38" applyFont="1" applyFill="1" applyBorder="1" applyAlignment="1">
      <alignment horizontal="left" vertical="center"/>
    </xf>
    <xf numFmtId="0" fontId="25" fillId="23" borderId="66" xfId="38" applyFont="1" applyFill="1" applyBorder="1" applyAlignment="1">
      <alignment horizontal="left" vertical="center"/>
    </xf>
    <xf numFmtId="0" fontId="25" fillId="23" borderId="22" xfId="38" applyFont="1" applyFill="1" applyBorder="1" applyAlignment="1">
      <alignment horizontal="left" vertical="center"/>
    </xf>
    <xf numFmtId="0" fontId="25" fillId="23" borderId="0" xfId="38" quotePrefix="1" applyFont="1" applyFill="1" applyAlignment="1">
      <alignment horizontal="center" vertical="center"/>
    </xf>
    <xf numFmtId="0" fontId="25" fillId="23" borderId="17" xfId="38" quotePrefix="1" applyFont="1" applyFill="1" applyBorder="1" applyAlignment="1">
      <alignment horizontal="center" vertical="center"/>
    </xf>
    <xf numFmtId="0" fontId="5" fillId="23" borderId="38" xfId="38" quotePrefix="1" applyFill="1" applyBorder="1" applyAlignment="1" applyProtection="1">
      <alignment horizontal="left" vertical="center"/>
      <protection locked="0"/>
    </xf>
    <xf numFmtId="0" fontId="5" fillId="23" borderId="39" xfId="38" quotePrefix="1" applyFill="1" applyBorder="1" applyAlignment="1" applyProtection="1">
      <alignment horizontal="left" vertical="center"/>
      <protection locked="0"/>
    </xf>
    <xf numFmtId="0" fontId="5" fillId="23" borderId="70" xfId="38" applyFill="1" applyBorder="1" applyAlignment="1" applyProtection="1">
      <alignment horizontal="left" vertical="center"/>
      <protection locked="0"/>
    </xf>
    <xf numFmtId="0" fontId="5" fillId="23" borderId="16" xfId="38" applyFill="1" applyBorder="1" applyAlignment="1" applyProtection="1">
      <alignment horizontal="left" vertical="center"/>
      <protection locked="0"/>
    </xf>
    <xf numFmtId="0" fontId="5" fillId="23" borderId="28" xfId="38" applyFill="1" applyBorder="1" applyAlignment="1" applyProtection="1">
      <alignment horizontal="left" vertical="center"/>
      <protection locked="0"/>
    </xf>
    <xf numFmtId="0" fontId="5" fillId="23" borderId="34" xfId="38" applyFill="1" applyBorder="1" applyAlignment="1" applyProtection="1">
      <alignment horizontal="left" vertical="center"/>
      <protection locked="0"/>
    </xf>
    <xf numFmtId="0" fontId="5" fillId="23" borderId="33" xfId="38" applyFill="1" applyBorder="1" applyAlignment="1" applyProtection="1">
      <alignment horizontal="left" vertical="center"/>
      <protection locked="0"/>
    </xf>
    <xf numFmtId="0" fontId="5" fillId="23" borderId="32" xfId="38" applyFill="1" applyBorder="1" applyAlignment="1" applyProtection="1">
      <alignment horizontal="left" vertical="center"/>
      <protection locked="0"/>
    </xf>
    <xf numFmtId="0" fontId="39" fillId="24" borderId="63" xfId="38" quotePrefix="1" applyFont="1" applyFill="1" applyBorder="1" applyAlignment="1">
      <alignment horizontal="center" vertical="center" wrapText="1"/>
    </xf>
    <xf numFmtId="0" fontId="39" fillId="24" borderId="65" xfId="38" quotePrefix="1" applyFont="1" applyFill="1" applyBorder="1" applyAlignment="1">
      <alignment horizontal="center" vertical="center" wrapText="1"/>
    </xf>
    <xf numFmtId="0" fontId="39" fillId="0" borderId="47" xfId="38" applyFont="1" applyBorder="1" applyAlignment="1">
      <alignment horizontal="center" vertical="center"/>
    </xf>
    <xf numFmtId="0" fontId="39" fillId="0" borderId="48" xfId="38" applyFont="1" applyBorder="1" applyAlignment="1">
      <alignment horizontal="center" vertical="center"/>
    </xf>
    <xf numFmtId="0" fontId="39" fillId="0" borderId="58" xfId="38" applyFont="1" applyBorder="1" applyAlignment="1">
      <alignment horizontal="center" vertical="center"/>
    </xf>
    <xf numFmtId="0" fontId="39" fillId="24" borderId="63" xfId="38" applyFont="1" applyFill="1" applyBorder="1" applyAlignment="1">
      <alignment horizontal="center" vertical="center" wrapText="1"/>
    </xf>
    <xf numFmtId="0" fontId="39" fillId="24" borderId="65" xfId="38" applyFont="1" applyFill="1" applyBorder="1" applyAlignment="1">
      <alignment horizontal="center" vertical="center" wrapText="1"/>
    </xf>
    <xf numFmtId="0" fontId="5" fillId="23" borderId="73" xfId="38" applyFill="1" applyBorder="1" applyAlignment="1" applyProtection="1">
      <alignment horizontal="center" vertical="center"/>
      <protection locked="0"/>
    </xf>
    <xf numFmtId="0" fontId="5" fillId="23" borderId="52" xfId="38" applyFill="1" applyBorder="1" applyAlignment="1" applyProtection="1">
      <alignment horizontal="center" vertical="center"/>
      <protection locked="0"/>
    </xf>
    <xf numFmtId="0" fontId="5" fillId="23" borderId="54" xfId="38" applyFill="1" applyBorder="1" applyAlignment="1" applyProtection="1">
      <alignment horizontal="center" vertical="center"/>
      <protection locked="0"/>
    </xf>
    <xf numFmtId="0" fontId="39" fillId="24" borderId="74" xfId="38" quotePrefix="1" applyFont="1" applyFill="1" applyBorder="1" applyAlignment="1">
      <alignment horizontal="center" vertical="center" wrapText="1"/>
    </xf>
    <xf numFmtId="0" fontId="39" fillId="24" borderId="72" xfId="38" quotePrefix="1" applyFont="1" applyFill="1" applyBorder="1" applyAlignment="1">
      <alignment horizontal="center" vertical="center" wrapText="1"/>
    </xf>
    <xf numFmtId="0" fontId="25" fillId="19" borderId="15" xfId="38" quotePrefix="1" applyFont="1" applyFill="1" applyBorder="1" applyAlignment="1">
      <alignment horizontal="left"/>
    </xf>
    <xf numFmtId="0" fontId="25" fillId="19" borderId="69" xfId="38" quotePrefix="1" applyFont="1" applyFill="1" applyBorder="1" applyAlignment="1">
      <alignment horizontal="left"/>
    </xf>
    <xf numFmtId="0" fontId="25" fillId="19" borderId="50" xfId="38" quotePrefix="1" applyFont="1" applyFill="1" applyBorder="1" applyAlignment="1">
      <alignment horizontal="left"/>
    </xf>
    <xf numFmtId="0" fontId="25" fillId="19" borderId="68" xfId="38" quotePrefix="1" applyFont="1" applyFill="1" applyBorder="1" applyAlignment="1">
      <alignment horizontal="left"/>
    </xf>
    <xf numFmtId="0" fontId="5" fillId="23" borderId="47" xfId="38" applyFill="1" applyBorder="1" applyAlignment="1" applyProtection="1">
      <alignment vertical="center"/>
      <protection locked="0"/>
    </xf>
    <xf numFmtId="0" fontId="5" fillId="23" borderId="48" xfId="38" applyFill="1" applyBorder="1" applyAlignment="1" applyProtection="1">
      <alignment vertical="center"/>
      <protection locked="0"/>
    </xf>
    <xf numFmtId="0" fontId="5" fillId="23" borderId="49" xfId="38" applyFill="1" applyBorder="1" applyAlignment="1" applyProtection="1">
      <alignment vertical="center"/>
      <protection locked="0"/>
    </xf>
    <xf numFmtId="0" fontId="5" fillId="23" borderId="34" xfId="38" applyFill="1" applyBorder="1" applyAlignment="1" applyProtection="1">
      <alignment vertical="center"/>
      <protection locked="0"/>
    </xf>
    <xf numFmtId="0" fontId="5" fillId="23" borderId="33" xfId="38" applyFill="1" applyBorder="1" applyAlignment="1" applyProtection="1">
      <alignment vertical="center"/>
      <protection locked="0"/>
    </xf>
    <xf numFmtId="0" fontId="5" fillId="23" borderId="32" xfId="38" applyFill="1" applyBorder="1" applyAlignment="1" applyProtection="1">
      <alignment vertical="center"/>
      <protection locked="0"/>
    </xf>
    <xf numFmtId="0" fontId="5" fillId="23" borderId="34" xfId="38" applyFill="1" applyBorder="1" applyAlignment="1">
      <alignment horizontal="left" vertical="center"/>
    </xf>
    <xf numFmtId="0" fontId="5" fillId="23" borderId="33" xfId="38" applyFill="1" applyBorder="1" applyAlignment="1">
      <alignment horizontal="left" vertical="center"/>
    </xf>
    <xf numFmtId="0" fontId="5" fillId="23" borderId="32" xfId="38" applyFill="1" applyBorder="1" applyAlignment="1">
      <alignment horizontal="left" vertical="center"/>
    </xf>
    <xf numFmtId="0" fontId="5" fillId="23" borderId="73" xfId="38" applyFill="1" applyBorder="1" applyAlignment="1">
      <alignment horizontal="center" vertical="center"/>
    </xf>
    <xf numFmtId="0" fontId="5" fillId="23" borderId="52" xfId="38" applyFill="1" applyBorder="1" applyAlignment="1">
      <alignment horizontal="center" vertical="center"/>
    </xf>
    <xf numFmtId="0" fontId="5" fillId="23" borderId="54" xfId="38" applyFill="1" applyBorder="1" applyAlignment="1">
      <alignment horizontal="center" vertical="center"/>
    </xf>
    <xf numFmtId="0" fontId="5" fillId="23" borderId="38" xfId="38" quotePrefix="1" applyFill="1" applyBorder="1" applyAlignment="1">
      <alignment horizontal="left" vertical="center"/>
    </xf>
    <xf numFmtId="0" fontId="5" fillId="23" borderId="39" xfId="38" quotePrefix="1" applyFill="1" applyBorder="1" applyAlignment="1">
      <alignment horizontal="left" vertical="center"/>
    </xf>
    <xf numFmtId="0" fontId="81" fillId="24" borderId="70" xfId="38" applyFont="1" applyFill="1" applyBorder="1" applyAlignment="1" applyProtection="1">
      <alignment horizontal="center" vertical="center" wrapText="1"/>
      <protection locked="0"/>
    </xf>
    <xf numFmtId="0" fontId="81" fillId="24" borderId="22" xfId="38" applyFont="1" applyFill="1" applyBorder="1" applyAlignment="1" applyProtection="1">
      <alignment horizontal="center" vertical="center" wrapText="1"/>
      <protection locked="0"/>
    </xf>
    <xf numFmtId="0" fontId="81" fillId="24" borderId="55" xfId="38" applyFont="1" applyFill="1" applyBorder="1" applyAlignment="1" applyProtection="1">
      <alignment horizontal="center" vertical="center" wrapText="1"/>
      <protection locked="0"/>
    </xf>
    <xf numFmtId="0" fontId="81" fillId="24" borderId="57" xfId="38" applyFont="1" applyFill="1" applyBorder="1" applyAlignment="1" applyProtection="1">
      <alignment horizontal="center" vertical="center" wrapText="1"/>
      <protection locked="0"/>
    </xf>
    <xf numFmtId="0" fontId="81" fillId="24" borderId="61" xfId="38" applyFont="1" applyFill="1" applyBorder="1" applyAlignment="1" applyProtection="1">
      <alignment horizontal="center" vertical="center" wrapText="1"/>
      <protection locked="0"/>
    </xf>
    <xf numFmtId="0" fontId="81" fillId="24" borderId="44" xfId="38" applyFont="1" applyFill="1" applyBorder="1" applyAlignment="1" applyProtection="1">
      <alignment horizontal="center" vertical="center" wrapText="1"/>
      <protection locked="0"/>
    </xf>
    <xf numFmtId="0" fontId="81" fillId="24" borderId="56" xfId="38" applyFont="1" applyFill="1" applyBorder="1" applyAlignment="1" applyProtection="1">
      <alignment horizontal="center" vertical="center" wrapText="1"/>
      <protection locked="0"/>
    </xf>
    <xf numFmtId="0" fontId="81" fillId="24" borderId="66" xfId="38" applyFont="1" applyFill="1" applyBorder="1" applyAlignment="1" applyProtection="1">
      <alignment horizontal="center" vertical="center" wrapText="1"/>
      <protection locked="0"/>
    </xf>
    <xf numFmtId="0" fontId="81" fillId="24" borderId="45" xfId="38" applyFont="1" applyFill="1" applyBorder="1" applyAlignment="1" applyProtection="1">
      <alignment horizontal="center" vertical="center" wrapText="1"/>
      <protection locked="0"/>
    </xf>
    <xf numFmtId="0" fontId="81" fillId="24" borderId="45" xfId="38" quotePrefix="1" applyFont="1" applyFill="1" applyBorder="1" applyAlignment="1" applyProtection="1">
      <alignment horizontal="center" vertical="center" wrapText="1"/>
      <protection locked="0"/>
    </xf>
    <xf numFmtId="0" fontId="138" fillId="24" borderId="15" xfId="38" applyFont="1" applyFill="1" applyBorder="1" applyAlignment="1" applyProtection="1">
      <alignment horizontal="center" vertical="center" wrapText="1"/>
      <protection locked="0"/>
    </xf>
    <xf numFmtId="0" fontId="138" fillId="24" borderId="16" xfId="38" applyFont="1" applyFill="1" applyBorder="1" applyAlignment="1" applyProtection="1">
      <alignment horizontal="center" vertical="center" wrapText="1"/>
      <protection locked="0"/>
    </xf>
    <xf numFmtId="0" fontId="138" fillId="24" borderId="28" xfId="38" applyFont="1" applyFill="1" applyBorder="1" applyAlignment="1" applyProtection="1">
      <alignment horizontal="center" vertical="center" wrapText="1"/>
      <protection locked="0"/>
    </xf>
    <xf numFmtId="14" fontId="37" fillId="23" borderId="15" xfId="38" quotePrefix="1" applyNumberFormat="1" applyFont="1" applyFill="1" applyBorder="1" applyAlignment="1">
      <alignment horizontal="left" vertical="top"/>
    </xf>
    <xf numFmtId="14" fontId="37" fillId="23" borderId="16" xfId="38" quotePrefix="1" applyNumberFormat="1" applyFont="1" applyFill="1" applyBorder="1" applyAlignment="1">
      <alignment horizontal="left" vertical="top"/>
    </xf>
    <xf numFmtId="14" fontId="37" fillId="23" borderId="28" xfId="38" quotePrefix="1" applyNumberFormat="1" applyFont="1" applyFill="1" applyBorder="1" applyAlignment="1">
      <alignment horizontal="left" vertical="top"/>
    </xf>
    <xf numFmtId="14" fontId="37" fillId="23" borderId="50" xfId="38" quotePrefix="1" applyNumberFormat="1" applyFont="1" applyFill="1" applyBorder="1" applyAlignment="1">
      <alignment horizontal="left" vertical="top"/>
    </xf>
    <xf numFmtId="14" fontId="37" fillId="23" borderId="110" xfId="38" quotePrefix="1" applyNumberFormat="1" applyFont="1" applyFill="1" applyBorder="1" applyAlignment="1">
      <alignment horizontal="left" vertical="top"/>
    </xf>
    <xf numFmtId="14" fontId="37" fillId="23" borderId="108" xfId="38" quotePrefix="1" applyNumberFormat="1" applyFont="1" applyFill="1" applyBorder="1" applyAlignment="1">
      <alignment horizontal="left" vertical="top"/>
    </xf>
    <xf numFmtId="0" fontId="5" fillId="23" borderId="47" xfId="38" applyFill="1" applyBorder="1" applyAlignment="1">
      <alignment vertical="center"/>
    </xf>
    <xf numFmtId="0" fontId="5" fillId="23" borderId="48" xfId="38" applyFill="1" applyBorder="1" applyAlignment="1">
      <alignment vertical="center"/>
    </xf>
    <xf numFmtId="0" fontId="5" fillId="23" borderId="49" xfId="38" applyFill="1" applyBorder="1" applyAlignment="1">
      <alignment vertical="center"/>
    </xf>
    <xf numFmtId="0" fontId="5" fillId="23" borderId="70" xfId="38" applyFill="1" applyBorder="1" applyAlignment="1">
      <alignment horizontal="left" vertical="center"/>
    </xf>
    <xf numFmtId="0" fontId="5" fillId="23" borderId="16" xfId="38" applyFill="1" applyBorder="1" applyAlignment="1">
      <alignment horizontal="left" vertical="center"/>
    </xf>
    <xf numFmtId="0" fontId="5" fillId="23" borderId="28" xfId="38" applyFill="1" applyBorder="1" applyAlignment="1">
      <alignment horizontal="left" vertical="center"/>
    </xf>
    <xf numFmtId="0" fontId="5" fillId="23" borderId="34" xfId="38" applyFill="1" applyBorder="1" applyAlignment="1">
      <alignment vertical="center"/>
    </xf>
    <xf numFmtId="0" fontId="5" fillId="23" borderId="33" xfId="38" applyFill="1" applyBorder="1" applyAlignment="1">
      <alignment vertical="center"/>
    </xf>
    <xf numFmtId="0" fontId="5" fillId="23" borderId="32" xfId="38" applyFill="1" applyBorder="1" applyAlignment="1">
      <alignment vertical="center"/>
    </xf>
    <xf numFmtId="0" fontId="81" fillId="35" borderId="58" xfId="38" applyFont="1" applyFill="1" applyBorder="1" applyAlignment="1" applyProtection="1">
      <alignment horizontal="center" vertical="center" wrapText="1"/>
      <protection locked="0"/>
    </xf>
    <xf numFmtId="0" fontId="81" fillId="35" borderId="23" xfId="38" applyFont="1" applyFill="1" applyBorder="1" applyAlignment="1" applyProtection="1">
      <alignment horizontal="center" vertical="center" wrapText="1"/>
      <protection locked="0"/>
    </xf>
    <xf numFmtId="0" fontId="81" fillId="35" borderId="21" xfId="38" applyFont="1" applyFill="1" applyBorder="1" applyAlignment="1" applyProtection="1">
      <alignment horizontal="center" vertical="center" wrapText="1"/>
      <protection locked="0"/>
    </xf>
    <xf numFmtId="0" fontId="81" fillId="35" borderId="59" xfId="38" quotePrefix="1" applyFont="1" applyFill="1" applyBorder="1" applyAlignment="1" applyProtection="1">
      <alignment horizontal="center" vertical="center" wrapText="1"/>
      <protection locked="0"/>
    </xf>
    <xf numFmtId="0" fontId="81" fillId="35" borderId="82" xfId="38" quotePrefix="1" applyFont="1" applyFill="1" applyBorder="1" applyAlignment="1" applyProtection="1">
      <alignment horizontal="center" vertical="center" wrapText="1"/>
      <protection locked="0"/>
    </xf>
    <xf numFmtId="0" fontId="81" fillId="35" borderId="46" xfId="38" quotePrefix="1" applyFont="1" applyFill="1" applyBorder="1" applyAlignment="1" applyProtection="1">
      <alignment horizontal="center" vertical="center" wrapText="1"/>
      <protection locked="0"/>
    </xf>
    <xf numFmtId="0" fontId="28" fillId="24" borderId="57" xfId="38" applyFont="1" applyFill="1" applyBorder="1" applyAlignment="1" applyProtection="1">
      <alignment horizontal="center" vertical="top"/>
      <protection locked="0"/>
    </xf>
    <xf numFmtId="0" fontId="28" fillId="24" borderId="56" xfId="38" applyFont="1" applyFill="1" applyBorder="1" applyAlignment="1" applyProtection="1">
      <alignment horizontal="center" vertical="top"/>
      <protection locked="0"/>
    </xf>
    <xf numFmtId="0" fontId="28" fillId="24" borderId="59" xfId="38" applyFont="1" applyFill="1" applyBorder="1" applyAlignment="1" applyProtection="1">
      <alignment horizontal="center" vertical="top"/>
      <protection locked="0"/>
    </xf>
    <xf numFmtId="0" fontId="28" fillId="24" borderId="92" xfId="38" applyFont="1" applyFill="1" applyBorder="1" applyAlignment="1" applyProtection="1">
      <alignment horizontal="center" vertical="center"/>
      <protection locked="0"/>
    </xf>
    <xf numFmtId="0" fontId="28" fillId="24" borderId="48" xfId="38" applyFont="1" applyFill="1" applyBorder="1" applyAlignment="1" applyProtection="1">
      <alignment horizontal="center" vertical="center"/>
      <protection locked="0"/>
    </xf>
    <xf numFmtId="0" fontId="28" fillId="24" borderId="49" xfId="38" applyFont="1" applyFill="1" applyBorder="1" applyAlignment="1" applyProtection="1">
      <alignment horizontal="center" vertical="center"/>
      <protection locked="0"/>
    </xf>
    <xf numFmtId="0" fontId="25" fillId="22" borderId="36" xfId="38" applyFont="1" applyFill="1" applyBorder="1" applyProtection="1">
      <protection locked="0"/>
    </xf>
    <xf numFmtId="0" fontId="25" fillId="22" borderId="115" xfId="38" applyFont="1" applyFill="1" applyBorder="1" applyProtection="1">
      <protection locked="0"/>
    </xf>
    <xf numFmtId="0" fontId="25" fillId="22" borderId="115" xfId="38" applyFont="1" applyFill="1" applyBorder="1" applyAlignment="1" applyProtection="1">
      <alignment wrapText="1"/>
      <protection locked="0"/>
    </xf>
    <xf numFmtId="0" fontId="5" fillId="22" borderId="50" xfId="38" applyFill="1" applyBorder="1" applyAlignment="1" applyProtection="1">
      <alignment horizontal="left"/>
      <protection locked="0"/>
    </xf>
    <xf numFmtId="0" fontId="5" fillId="22" borderId="110" xfId="38" applyFill="1" applyBorder="1" applyAlignment="1" applyProtection="1">
      <alignment horizontal="left"/>
      <protection locked="0"/>
    </xf>
    <xf numFmtId="0" fontId="5" fillId="22" borderId="108" xfId="38" applyFill="1" applyBorder="1" applyAlignment="1" applyProtection="1">
      <alignment horizontal="left"/>
      <protection locked="0"/>
    </xf>
    <xf numFmtId="0" fontId="25" fillId="22" borderId="45" xfId="38" applyFont="1" applyFill="1" applyBorder="1" applyProtection="1">
      <protection locked="0"/>
    </xf>
    <xf numFmtId="0" fontId="46" fillId="22" borderId="30" xfId="38" applyFont="1" applyFill="1" applyBorder="1" applyAlignment="1" applyProtection="1">
      <alignment horizontal="left" wrapText="1"/>
      <protection locked="0"/>
    </xf>
    <xf numFmtId="0" fontId="46" fillId="22" borderId="117" xfId="38" applyFont="1" applyFill="1" applyBorder="1" applyAlignment="1" applyProtection="1">
      <alignment horizontal="left" wrapText="1"/>
      <protection locked="0"/>
    </xf>
    <xf numFmtId="0" fontId="124" fillId="22" borderId="53" xfId="38" applyFont="1" applyFill="1" applyBorder="1" applyAlignment="1">
      <alignment horizontal="center" vertical="center" wrapText="1"/>
    </xf>
    <xf numFmtId="0" fontId="124" fillId="22" borderId="52" xfId="38" applyFont="1" applyFill="1" applyBorder="1" applyAlignment="1">
      <alignment horizontal="center" vertical="center"/>
    </xf>
    <xf numFmtId="0" fontId="124" fillId="22" borderId="54" xfId="38" applyFont="1" applyFill="1" applyBorder="1" applyAlignment="1">
      <alignment horizontal="center" vertical="center"/>
    </xf>
    <xf numFmtId="0" fontId="5" fillId="23" borderId="70" xfId="38" applyFill="1" applyBorder="1" applyAlignment="1">
      <alignment horizontal="left"/>
    </xf>
    <xf numFmtId="0" fontId="5" fillId="23" borderId="16" xfId="38" applyFill="1" applyBorder="1" applyAlignment="1">
      <alignment horizontal="left"/>
    </xf>
    <xf numFmtId="0" fontId="5" fillId="23" borderId="28" xfId="38" applyFill="1" applyBorder="1" applyAlignment="1">
      <alignment horizontal="left"/>
    </xf>
    <xf numFmtId="0" fontId="25" fillId="23" borderId="42" xfId="38" applyFont="1" applyFill="1" applyBorder="1" applyAlignment="1" applyProtection="1">
      <alignment horizontal="left"/>
      <protection locked="0"/>
    </xf>
    <xf numFmtId="0" fontId="25" fillId="23" borderId="136" xfId="38" applyFont="1" applyFill="1" applyBorder="1" applyAlignment="1" applyProtection="1">
      <alignment horizontal="left"/>
      <protection locked="0"/>
    </xf>
    <xf numFmtId="0" fontId="25" fillId="23" borderId="116" xfId="38" applyFont="1" applyFill="1" applyBorder="1" applyAlignment="1" applyProtection="1">
      <alignment horizontal="left"/>
      <protection locked="0"/>
    </xf>
    <xf numFmtId="0" fontId="28" fillId="22" borderId="136" xfId="38" applyFont="1" applyFill="1" applyBorder="1" applyAlignment="1" applyProtection="1">
      <alignment horizontal="left"/>
      <protection locked="0"/>
    </xf>
    <xf numFmtId="0" fontId="28" fillId="22" borderId="43" xfId="38" applyFont="1" applyFill="1" applyBorder="1" applyAlignment="1" applyProtection="1">
      <alignment horizontal="left"/>
      <protection locked="0"/>
    </xf>
    <xf numFmtId="0" fontId="135" fillId="22" borderId="92" xfId="38" applyFont="1" applyFill="1" applyBorder="1" applyAlignment="1" applyProtection="1">
      <alignment horizontal="left" vertical="center" wrapText="1"/>
      <protection locked="0"/>
    </xf>
    <xf numFmtId="0" fontId="135" fillId="22" borderId="48" xfId="38" applyFont="1" applyFill="1" applyBorder="1" applyAlignment="1" applyProtection="1">
      <alignment horizontal="left" vertical="center" wrapText="1"/>
      <protection locked="0"/>
    </xf>
    <xf numFmtId="0" fontId="135" fillId="22" borderId="49" xfId="38" applyFont="1" applyFill="1" applyBorder="1" applyAlignment="1" applyProtection="1">
      <alignment horizontal="left" vertical="center" wrapText="1"/>
      <protection locked="0"/>
    </xf>
    <xf numFmtId="0" fontId="0" fillId="23" borderId="55" xfId="38" quotePrefix="1" applyFont="1" applyFill="1" applyBorder="1" applyAlignment="1" applyProtection="1">
      <alignment horizontal="left"/>
      <protection locked="0"/>
    </xf>
    <xf numFmtId="0" fontId="0" fillId="23" borderId="110" xfId="38" quotePrefix="1" applyFont="1" applyFill="1" applyBorder="1" applyAlignment="1" applyProtection="1">
      <alignment horizontal="left"/>
      <protection locked="0"/>
    </xf>
    <xf numFmtId="0" fontId="0" fillId="23" borderId="108" xfId="38" quotePrefix="1" applyFont="1" applyFill="1" applyBorder="1" applyAlignment="1" applyProtection="1">
      <alignment horizontal="left"/>
      <protection locked="0"/>
    </xf>
    <xf numFmtId="0" fontId="0" fillId="23" borderId="119" xfId="38" applyFont="1" applyFill="1" applyBorder="1" applyAlignment="1">
      <alignment wrapText="1"/>
    </xf>
    <xf numFmtId="0" fontId="0" fillId="23" borderId="113" xfId="38" applyFont="1" applyFill="1" applyBorder="1" applyAlignment="1">
      <alignment wrapText="1"/>
    </xf>
    <xf numFmtId="0" fontId="0" fillId="23" borderId="131" xfId="38" applyFont="1" applyFill="1" applyBorder="1" applyAlignment="1">
      <alignment wrapText="1"/>
    </xf>
    <xf numFmtId="0" fontId="0" fillId="23" borderId="19" xfId="38" applyFont="1" applyFill="1" applyBorder="1" applyAlignment="1">
      <alignment wrapText="1"/>
    </xf>
    <xf numFmtId="0" fontId="0" fillId="23" borderId="11" xfId="38" applyFont="1" applyFill="1" applyBorder="1" applyAlignment="1">
      <alignment wrapText="1"/>
    </xf>
    <xf numFmtId="0" fontId="0" fillId="23" borderId="77" xfId="38" applyFont="1" applyFill="1" applyBorder="1" applyAlignment="1">
      <alignment wrapText="1"/>
    </xf>
    <xf numFmtId="0" fontId="25" fillId="22" borderId="47" xfId="38" quotePrefix="1" applyFont="1" applyFill="1" applyBorder="1" applyAlignment="1">
      <alignment horizontal="left" vertical="center"/>
    </xf>
    <xf numFmtId="0" fontId="25" fillId="22" borderId="58" xfId="38" quotePrefix="1" applyFont="1" applyFill="1" applyBorder="1" applyAlignment="1">
      <alignment horizontal="left" vertical="center"/>
    </xf>
    <xf numFmtId="0" fontId="25" fillId="23" borderId="34" xfId="38" applyFont="1" applyFill="1" applyBorder="1" applyAlignment="1">
      <alignment vertical="center"/>
    </xf>
    <xf numFmtId="0" fontId="25" fillId="23" borderId="21" xfId="38" applyFont="1" applyFill="1" applyBorder="1" applyAlignment="1">
      <alignment vertical="center"/>
    </xf>
    <xf numFmtId="0" fontId="5" fillId="23" borderId="116" xfId="38" applyFill="1" applyBorder="1" applyAlignment="1">
      <alignment horizontal="center" vertical="top"/>
    </xf>
    <xf numFmtId="0" fontId="5" fillId="23" borderId="137" xfId="38" applyFill="1" applyBorder="1" applyAlignment="1">
      <alignment horizontal="center" vertical="top"/>
    </xf>
    <xf numFmtId="0" fontId="5" fillId="23" borderId="117" xfId="38" applyFill="1" applyBorder="1" applyAlignment="1">
      <alignment horizontal="center" vertical="top"/>
    </xf>
    <xf numFmtId="0" fontId="25" fillId="22" borderId="53" xfId="38" applyFont="1" applyFill="1" applyBorder="1"/>
    <xf numFmtId="0" fontId="25" fillId="22" borderId="52" xfId="38" applyFont="1" applyFill="1" applyBorder="1"/>
    <xf numFmtId="0" fontId="25" fillId="22" borderId="54" xfId="38" applyFont="1" applyFill="1" applyBorder="1"/>
    <xf numFmtId="0" fontId="25" fillId="23" borderId="12" xfId="38" applyFont="1" applyFill="1" applyBorder="1" applyAlignment="1" applyProtection="1">
      <alignment horizontal="left"/>
      <protection locked="0"/>
    </xf>
    <xf numFmtId="0" fontId="25" fillId="23" borderId="0" xfId="38" applyFont="1" applyFill="1" applyBorder="1" applyAlignment="1" applyProtection="1">
      <alignment horizontal="left"/>
      <protection locked="0"/>
    </xf>
    <xf numFmtId="0" fontId="28" fillId="0" borderId="135" xfId="38" applyFont="1" applyBorder="1" applyAlignment="1" applyProtection="1">
      <alignment horizontal="left"/>
      <protection locked="0"/>
    </xf>
    <xf numFmtId="0" fontId="28" fillId="0" borderId="81" xfId="38" applyFont="1" applyBorder="1" applyAlignment="1" applyProtection="1">
      <alignment horizontal="left"/>
      <protection locked="0"/>
    </xf>
    <xf numFmtId="0" fontId="25" fillId="0" borderId="69" xfId="38" applyFont="1" applyBorder="1" applyAlignment="1">
      <alignment horizontal="center" vertical="center" wrapText="1"/>
    </xf>
    <xf numFmtId="0" fontId="25" fillId="0" borderId="50" xfId="38" applyFont="1" applyBorder="1" applyAlignment="1">
      <alignment horizontal="center" vertical="center" wrapText="1"/>
    </xf>
    <xf numFmtId="0" fontId="25" fillId="0" borderId="109" xfId="38" applyFont="1" applyBorder="1" applyAlignment="1">
      <alignment horizontal="center" vertical="center" wrapText="1"/>
    </xf>
    <xf numFmtId="0" fontId="25" fillId="0" borderId="63" xfId="38" applyFont="1" applyBorder="1" applyAlignment="1">
      <alignment horizontal="center" vertical="center" wrapText="1"/>
    </xf>
    <xf numFmtId="0" fontId="25" fillId="0" borderId="65" xfId="38" applyFont="1" applyBorder="1" applyAlignment="1">
      <alignment horizontal="center" vertical="center" wrapText="1"/>
    </xf>
    <xf numFmtId="0" fontId="25" fillId="0" borderId="56" xfId="38" applyFont="1" applyBorder="1" applyAlignment="1">
      <alignment horizontal="center" vertical="center" wrapText="1"/>
    </xf>
    <xf numFmtId="0" fontId="25" fillId="0" borderId="66" xfId="38" applyFont="1" applyBorder="1" applyAlignment="1">
      <alignment horizontal="center" vertical="center" wrapText="1"/>
    </xf>
    <xf numFmtId="0" fontId="25" fillId="0" borderId="63" xfId="38" quotePrefix="1" applyFont="1" applyBorder="1" applyAlignment="1">
      <alignment horizontal="center" vertical="center" wrapText="1"/>
    </xf>
    <xf numFmtId="0" fontId="25" fillId="0" borderId="66" xfId="38" quotePrefix="1" applyFont="1" applyBorder="1" applyAlignment="1">
      <alignment horizontal="center" vertical="center" wrapText="1"/>
    </xf>
    <xf numFmtId="0" fontId="25" fillId="0" borderId="47" xfId="38" quotePrefix="1" applyFont="1" applyBorder="1" applyAlignment="1">
      <alignment horizontal="center" vertical="center"/>
    </xf>
    <xf numFmtId="0" fontId="25" fillId="0" borderId="48" xfId="38" applyFont="1" applyBorder="1" applyAlignment="1">
      <alignment horizontal="center" vertical="center"/>
    </xf>
    <xf numFmtId="0" fontId="25" fillId="0" borderId="58" xfId="38" applyFont="1" applyBorder="1" applyAlignment="1">
      <alignment horizontal="center" vertical="center"/>
    </xf>
    <xf numFmtId="0" fontId="25" fillId="0" borderId="74" xfId="38" quotePrefix="1" applyFont="1" applyBorder="1" applyAlignment="1">
      <alignment horizontal="center" vertical="center" wrapText="1"/>
    </xf>
    <xf numFmtId="0" fontId="25" fillId="0" borderId="82" xfId="38" quotePrefix="1" applyFont="1" applyBorder="1" applyAlignment="1">
      <alignment horizontal="center" vertical="center" wrapText="1"/>
    </xf>
    <xf numFmtId="0" fontId="135" fillId="22" borderId="76" xfId="38" applyFont="1" applyFill="1" applyBorder="1" applyAlignment="1" applyProtection="1">
      <alignment horizontal="left" vertical="center" wrapText="1"/>
      <protection locked="0"/>
    </xf>
    <xf numFmtId="0" fontId="135" fillId="22" borderId="11" xfId="38" applyFont="1" applyFill="1" applyBorder="1" applyAlignment="1" applyProtection="1">
      <alignment horizontal="left" vertical="center" wrapText="1"/>
      <protection locked="0"/>
    </xf>
    <xf numFmtId="0" fontId="135" fillId="22" borderId="77" xfId="38" applyFont="1" applyFill="1" applyBorder="1" applyAlignment="1" applyProtection="1">
      <alignment horizontal="left" vertical="center" wrapText="1"/>
      <protection locked="0"/>
    </xf>
    <xf numFmtId="0" fontId="5" fillId="23" borderId="50" xfId="38" applyFill="1" applyBorder="1" applyAlignment="1">
      <alignment horizontal="left"/>
    </xf>
    <xf numFmtId="0" fontId="5" fillId="23" borderId="110" xfId="38" applyFill="1" applyBorder="1" applyAlignment="1">
      <alignment horizontal="left"/>
    </xf>
    <xf numFmtId="0" fontId="5" fillId="23" borderId="108" xfId="38" applyFill="1" applyBorder="1" applyAlignment="1">
      <alignment horizontal="left"/>
    </xf>
    <xf numFmtId="0" fontId="46" fillId="0" borderId="76" xfId="38" applyFont="1" applyBorder="1" applyAlignment="1" applyProtection="1">
      <alignment horizontal="left" wrapText="1"/>
      <protection locked="0"/>
    </xf>
    <xf numFmtId="0" fontId="46" fillId="0" borderId="13" xfId="38" applyFont="1" applyBorder="1" applyAlignment="1" applyProtection="1">
      <alignment horizontal="left" wrapText="1"/>
      <protection locked="0"/>
    </xf>
    <xf numFmtId="0" fontId="46" fillId="0" borderId="50" xfId="38" applyFont="1" applyBorder="1" applyAlignment="1" applyProtection="1">
      <alignment horizontal="left" wrapText="1"/>
      <protection locked="0"/>
    </xf>
    <xf numFmtId="0" fontId="46" fillId="0" borderId="109" xfId="38" applyFont="1" applyBorder="1" applyAlignment="1" applyProtection="1">
      <alignment horizontal="left" wrapText="1"/>
      <protection locked="0"/>
    </xf>
    <xf numFmtId="0" fontId="146" fillId="23" borderId="53" xfId="38" applyFont="1" applyFill="1" applyBorder="1" applyAlignment="1" applyProtection="1">
      <alignment horizontal="center" wrapText="1"/>
      <protection locked="0"/>
    </xf>
    <xf numFmtId="0" fontId="146" fillId="23" borderId="52" xfId="38" applyFont="1" applyFill="1" applyBorder="1" applyAlignment="1" applyProtection="1">
      <alignment horizontal="center" wrapText="1"/>
      <protection locked="0"/>
    </xf>
    <xf numFmtId="0" fontId="146" fillId="23" borderId="54" xfId="38" applyFont="1" applyFill="1" applyBorder="1" applyAlignment="1" applyProtection="1">
      <alignment horizontal="center" wrapText="1"/>
      <protection locked="0"/>
    </xf>
    <xf numFmtId="0" fontId="46" fillId="0" borderId="30" xfId="38" applyFont="1" applyBorder="1" applyAlignment="1" applyProtection="1">
      <alignment horizontal="left" wrapText="1"/>
      <protection locked="0"/>
    </xf>
    <xf numFmtId="0" fontId="46" fillId="0" borderId="117" xfId="38" applyFont="1" applyBorder="1" applyAlignment="1" applyProtection="1">
      <alignment horizontal="left" wrapText="1"/>
      <protection locked="0"/>
    </xf>
    <xf numFmtId="0" fontId="46" fillId="0" borderId="18" xfId="38" applyFont="1" applyBorder="1" applyAlignment="1" applyProtection="1">
      <alignment horizontal="left" wrapText="1"/>
      <protection locked="0"/>
    </xf>
    <xf numFmtId="0" fontId="46" fillId="0" borderId="21" xfId="38" applyFont="1" applyBorder="1" applyAlignment="1" applyProtection="1">
      <alignment horizontal="left" wrapText="1"/>
      <protection locked="0"/>
    </xf>
    <xf numFmtId="0" fontId="28" fillId="22" borderId="15" xfId="38" applyFont="1" applyFill="1" applyBorder="1" applyAlignment="1" applyProtection="1">
      <alignment horizontal="left" vertical="center" wrapText="1"/>
      <protection locked="0"/>
    </xf>
    <xf numFmtId="0" fontId="28" fillId="22" borderId="16" xfId="38" applyFont="1" applyFill="1" applyBorder="1" applyAlignment="1" applyProtection="1">
      <alignment horizontal="left" vertical="center" wrapText="1"/>
      <protection locked="0"/>
    </xf>
    <xf numFmtId="0" fontId="28" fillId="22" borderId="69" xfId="38" applyFont="1" applyFill="1" applyBorder="1" applyAlignment="1" applyProtection="1">
      <alignment horizontal="left" vertical="center" wrapText="1"/>
      <protection locked="0"/>
    </xf>
    <xf numFmtId="0" fontId="28" fillId="22" borderId="50" xfId="38" applyFont="1" applyFill="1" applyBorder="1" applyAlignment="1" applyProtection="1">
      <alignment horizontal="left" vertical="center" wrapText="1"/>
      <protection locked="0"/>
    </xf>
    <xf numFmtId="0" fontId="28" fillId="22" borderId="110" xfId="38" applyFont="1" applyFill="1" applyBorder="1" applyAlignment="1" applyProtection="1">
      <alignment horizontal="left" vertical="center" wrapText="1"/>
      <protection locked="0"/>
    </xf>
    <xf numFmtId="0" fontId="28" fillId="22" borderId="109" xfId="38" applyFont="1" applyFill="1" applyBorder="1" applyAlignment="1" applyProtection="1">
      <alignment horizontal="left" vertical="center" wrapText="1"/>
      <protection locked="0"/>
    </xf>
    <xf numFmtId="0" fontId="28" fillId="22" borderId="70" xfId="38" applyFont="1" applyFill="1" applyBorder="1" applyAlignment="1" applyProtection="1">
      <alignment horizontal="center" vertical="center"/>
      <protection locked="0"/>
    </xf>
    <xf numFmtId="0" fontId="28" fillId="22" borderId="28" xfId="38" applyFont="1" applyFill="1" applyBorder="1" applyAlignment="1" applyProtection="1">
      <alignment horizontal="center" vertical="center"/>
      <protection locked="0"/>
    </xf>
    <xf numFmtId="0" fontId="28" fillId="22" borderId="55" xfId="38" applyFont="1" applyFill="1" applyBorder="1" applyAlignment="1" applyProtection="1">
      <alignment horizontal="center" vertical="center"/>
      <protection locked="0"/>
    </xf>
    <xf numFmtId="0" fontId="28" fillId="22" borderId="108" xfId="38" applyFont="1" applyFill="1" applyBorder="1" applyAlignment="1" applyProtection="1">
      <alignment horizontal="center" vertical="center"/>
      <protection locked="0"/>
    </xf>
    <xf numFmtId="0" fontId="28" fillId="22" borderId="15" xfId="38" applyFont="1" applyFill="1" applyBorder="1" applyAlignment="1" applyProtection="1">
      <alignment horizontal="left" vertical="center"/>
      <protection locked="0"/>
    </xf>
    <xf numFmtId="0" fontId="28" fillId="22" borderId="16" xfId="38" applyFont="1" applyFill="1" applyBorder="1" applyAlignment="1" applyProtection="1">
      <alignment horizontal="left" vertical="center"/>
      <protection locked="0"/>
    </xf>
    <xf numFmtId="0" fontId="28" fillId="22" borderId="28" xfId="38" applyFont="1" applyFill="1" applyBorder="1" applyAlignment="1" applyProtection="1">
      <alignment horizontal="left" vertical="center"/>
      <protection locked="0"/>
    </xf>
    <xf numFmtId="0" fontId="28" fillId="22" borderId="50" xfId="38" applyFont="1" applyFill="1" applyBorder="1" applyAlignment="1" applyProtection="1">
      <alignment horizontal="left" vertical="center"/>
      <protection locked="0"/>
    </xf>
    <xf numFmtId="0" fontId="28" fillId="22" borderId="110" xfId="38" applyFont="1" applyFill="1" applyBorder="1" applyAlignment="1" applyProtection="1">
      <alignment horizontal="left" vertical="center"/>
      <protection locked="0"/>
    </xf>
    <xf numFmtId="0" fontId="28" fillId="22" borderId="108" xfId="38" applyFont="1" applyFill="1" applyBorder="1" applyAlignment="1" applyProtection="1">
      <alignment horizontal="left" vertical="center"/>
      <protection locked="0"/>
    </xf>
    <xf numFmtId="0" fontId="127" fillId="22" borderId="11" xfId="38" applyFont="1" applyFill="1" applyBorder="1" applyAlignment="1" applyProtection="1">
      <alignment horizontal="left"/>
      <protection locked="0"/>
    </xf>
    <xf numFmtId="0" fontId="5" fillId="22" borderId="11" xfId="38" applyFill="1" applyBorder="1" applyAlignment="1" applyProtection="1">
      <alignment horizontal="left"/>
      <protection locked="0"/>
    </xf>
    <xf numFmtId="14" fontId="5" fillId="22" borderId="11" xfId="38" applyNumberFormat="1" applyFill="1" applyBorder="1" applyAlignment="1" applyProtection="1">
      <alignment horizontal="left"/>
      <protection locked="0"/>
    </xf>
    <xf numFmtId="0" fontId="5" fillId="22" borderId="13" xfId="38" applyFill="1" applyBorder="1" applyAlignment="1" applyProtection="1">
      <alignment horizontal="left"/>
      <protection locked="0"/>
    </xf>
    <xf numFmtId="0" fontId="46" fillId="22" borderId="18" xfId="38" applyFont="1" applyFill="1" applyBorder="1" applyAlignment="1" applyProtection="1">
      <alignment horizontal="left" wrapText="1"/>
      <protection locked="0"/>
    </xf>
    <xf numFmtId="0" fontId="46" fillId="22" borderId="21" xfId="38" applyFont="1" applyFill="1" applyBorder="1" applyAlignment="1" applyProtection="1">
      <alignment horizontal="left" wrapText="1"/>
      <protection locked="0"/>
    </xf>
    <xf numFmtId="0" fontId="38" fillId="22" borderId="119" xfId="38" applyFont="1" applyFill="1" applyBorder="1" applyAlignment="1">
      <alignment horizontal="left"/>
    </xf>
    <xf numFmtId="0" fontId="38" fillId="22" borderId="113" xfId="38" applyFont="1" applyFill="1" applyBorder="1" applyAlignment="1">
      <alignment horizontal="left"/>
    </xf>
    <xf numFmtId="0" fontId="38" fillId="22" borderId="114" xfId="38" applyFont="1" applyFill="1" applyBorder="1" applyAlignment="1">
      <alignment horizontal="left"/>
    </xf>
    <xf numFmtId="0" fontId="46" fillId="22" borderId="30" xfId="38" applyFont="1" applyFill="1" applyBorder="1" applyAlignment="1" applyProtection="1">
      <alignment horizontal="left"/>
      <protection locked="0"/>
    </xf>
    <xf numFmtId="0" fontId="46" fillId="22" borderId="117" xfId="38" applyFont="1" applyFill="1" applyBorder="1" applyAlignment="1" applyProtection="1">
      <alignment horizontal="left"/>
      <protection locked="0"/>
    </xf>
    <xf numFmtId="0" fontId="25" fillId="22" borderId="92" xfId="38" quotePrefix="1" applyFont="1" applyFill="1" applyBorder="1" applyAlignment="1">
      <alignment horizontal="left" vertical="center"/>
    </xf>
    <xf numFmtId="0" fontId="25" fillId="22" borderId="30" xfId="38" quotePrefix="1" applyFont="1" applyFill="1" applyBorder="1" applyAlignment="1">
      <alignment horizontal="left" vertical="center"/>
    </xf>
    <xf numFmtId="0" fontId="25" fillId="22" borderId="117" xfId="38" quotePrefix="1" applyFont="1" applyFill="1" applyBorder="1" applyAlignment="1">
      <alignment horizontal="left" vertical="center"/>
    </xf>
    <xf numFmtId="0" fontId="25" fillId="23" borderId="30" xfId="38" applyFont="1" applyFill="1" applyBorder="1" applyAlignment="1">
      <alignment vertical="center"/>
    </xf>
    <xf numFmtId="0" fontId="25" fillId="23" borderId="117" xfId="38" applyFont="1" applyFill="1" applyBorder="1" applyAlignment="1">
      <alignment vertical="center"/>
    </xf>
    <xf numFmtId="0" fontId="25" fillId="22" borderId="18" xfId="38" applyFont="1" applyFill="1" applyBorder="1" applyAlignment="1">
      <alignment vertical="center"/>
    </xf>
    <xf numFmtId="0" fontId="25" fillId="22" borderId="21" xfId="38" applyFont="1" applyFill="1" applyBorder="1" applyAlignment="1">
      <alignment vertical="center"/>
    </xf>
    <xf numFmtId="14" fontId="5" fillId="23" borderId="34" xfId="38" quotePrefix="1" applyNumberFormat="1" applyFill="1" applyBorder="1" applyAlignment="1">
      <alignment horizontal="center"/>
    </xf>
    <xf numFmtId="14" fontId="5" fillId="23" borderId="33" xfId="38" quotePrefix="1" applyNumberFormat="1" applyFill="1" applyBorder="1" applyAlignment="1">
      <alignment horizontal="center"/>
    </xf>
    <xf numFmtId="14" fontId="5" fillId="23" borderId="21" xfId="38" quotePrefix="1" applyNumberFormat="1" applyFill="1" applyBorder="1" applyAlignment="1">
      <alignment horizontal="center"/>
    </xf>
    <xf numFmtId="0" fontId="25" fillId="22" borderId="119" xfId="38" quotePrefix="1" applyFont="1" applyFill="1" applyBorder="1" applyAlignment="1">
      <alignment horizontal="left" vertical="top"/>
    </xf>
    <xf numFmtId="0" fontId="25" fillId="22" borderId="114" xfId="38" quotePrefix="1" applyFont="1" applyFill="1" applyBorder="1" applyAlignment="1">
      <alignment horizontal="left" vertical="top"/>
    </xf>
    <xf numFmtId="0" fontId="25" fillId="22" borderId="19" xfId="38" quotePrefix="1" applyFont="1" applyFill="1" applyBorder="1" applyAlignment="1">
      <alignment horizontal="left" vertical="top"/>
    </xf>
    <xf numFmtId="0" fontId="25" fillId="22" borderId="13" xfId="38" quotePrefix="1" applyFont="1" applyFill="1" applyBorder="1" applyAlignment="1">
      <alignment horizontal="left" vertical="top"/>
    </xf>
    <xf numFmtId="0" fontId="5" fillId="23" borderId="47" xfId="38" applyFill="1" applyBorder="1" applyAlignment="1">
      <alignment horizontal="center"/>
    </xf>
    <xf numFmtId="0" fontId="5" fillId="23" borderId="48" xfId="38" applyFill="1" applyBorder="1" applyAlignment="1">
      <alignment horizontal="center"/>
    </xf>
    <xf numFmtId="0" fontId="5" fillId="23" borderId="58" xfId="38" applyFill="1" applyBorder="1" applyAlignment="1">
      <alignment horizontal="center"/>
    </xf>
    <xf numFmtId="0" fontId="5" fillId="23" borderId="116" xfId="38" applyFill="1" applyBorder="1" applyAlignment="1">
      <alignment horizontal="center"/>
    </xf>
    <xf numFmtId="0" fontId="5" fillId="23" borderId="137" xfId="38" applyFill="1" applyBorder="1" applyAlignment="1">
      <alignment horizontal="center"/>
    </xf>
    <xf numFmtId="0" fontId="5" fillId="23" borderId="117" xfId="38" applyFill="1" applyBorder="1" applyAlignment="1">
      <alignment horizontal="center"/>
    </xf>
    <xf numFmtId="0" fontId="112" fillId="23" borderId="0" xfId="66" applyFont="1" applyFill="1" applyAlignment="1">
      <alignment horizontal="left" vertical="top" wrapText="1" indent="1"/>
    </xf>
    <xf numFmtId="1" fontId="110" fillId="23" borderId="0" xfId="66" applyNumberFormat="1" applyFont="1" applyFill="1" applyAlignment="1">
      <alignment horizontal="left" vertical="top" shrinkToFit="1"/>
    </xf>
    <xf numFmtId="0" fontId="112" fillId="23" borderId="0" xfId="66" applyFont="1" applyFill="1" applyAlignment="1">
      <alignment vertical="top" wrapText="1"/>
    </xf>
    <xf numFmtId="1" fontId="110" fillId="23" borderId="0" xfId="66" applyNumberFormat="1" applyFont="1" applyFill="1" applyAlignment="1">
      <alignment horizontal="center" vertical="top" shrinkToFit="1"/>
    </xf>
    <xf numFmtId="0" fontId="114" fillId="23" borderId="0" xfId="66" applyFont="1" applyFill="1" applyAlignment="1">
      <alignment horizontal="left" vertical="top" wrapText="1" indent="3"/>
    </xf>
    <xf numFmtId="172" fontId="115" fillId="23" borderId="0" xfId="66" applyNumberFormat="1" applyFont="1" applyFill="1" applyAlignment="1">
      <alignment horizontal="center" vertical="top" shrinkToFit="1"/>
    </xf>
    <xf numFmtId="0" fontId="114" fillId="23" borderId="0" xfId="66" applyFont="1" applyFill="1" applyAlignment="1">
      <alignment horizontal="center" vertical="top" wrapText="1"/>
    </xf>
    <xf numFmtId="0" fontId="110" fillId="23" borderId="0" xfId="66" applyFont="1" applyFill="1" applyAlignment="1">
      <alignment horizontal="left" vertical="center" wrapText="1"/>
    </xf>
    <xf numFmtId="0" fontId="110" fillId="23" borderId="0" xfId="66" applyFont="1" applyFill="1" applyAlignment="1">
      <alignment horizontal="left" vertical="top" wrapText="1"/>
    </xf>
    <xf numFmtId="0" fontId="111" fillId="23" borderId="0" xfId="66" applyFont="1" applyFill="1" applyAlignment="1">
      <alignment horizontal="left" vertical="top" wrapText="1"/>
    </xf>
    <xf numFmtId="0" fontId="111" fillId="23" borderId="0" xfId="66" applyFont="1" applyFill="1" applyAlignment="1">
      <alignment horizontal="left" vertical="center" wrapText="1"/>
    </xf>
    <xf numFmtId="0" fontId="112" fillId="23" borderId="0" xfId="66" applyFont="1" applyFill="1" applyAlignment="1">
      <alignment horizontal="left" vertical="center" wrapText="1"/>
    </xf>
    <xf numFmtId="0" fontId="116" fillId="23" borderId="0" xfId="66" applyFont="1" applyFill="1" applyAlignment="1">
      <alignment horizontal="center" vertical="center" wrapText="1"/>
    </xf>
    <xf numFmtId="0" fontId="114" fillId="23" borderId="0" xfId="66" applyFont="1" applyFill="1" applyAlignment="1">
      <alignment horizontal="left" vertical="top" wrapText="1" indent="4"/>
    </xf>
    <xf numFmtId="0" fontId="114" fillId="23" borderId="0" xfId="66" applyFont="1" applyFill="1" applyAlignment="1">
      <alignment horizontal="left" vertical="top" wrapText="1" indent="1"/>
    </xf>
    <xf numFmtId="0" fontId="112" fillId="23" borderId="0" xfId="66" applyFont="1" applyFill="1" applyAlignment="1">
      <alignment horizontal="center" vertical="top" wrapText="1"/>
    </xf>
    <xf numFmtId="0" fontId="110" fillId="23" borderId="0" xfId="66" applyFont="1" applyFill="1" applyAlignment="1">
      <alignment horizontal="center" vertical="center" wrapText="1"/>
    </xf>
    <xf numFmtId="0" fontId="113" fillId="23" borderId="0" xfId="66" applyFont="1" applyFill="1" applyAlignment="1">
      <alignment horizontal="center" vertical="top" wrapText="1"/>
    </xf>
    <xf numFmtId="0" fontId="110" fillId="23" borderId="0" xfId="66" applyFont="1" applyFill="1" applyAlignment="1">
      <alignment horizontal="left" wrapText="1"/>
    </xf>
    <xf numFmtId="0" fontId="112" fillId="23" borderId="0" xfId="66" applyFont="1" applyFill="1" applyAlignment="1">
      <alignment horizontal="left" vertical="center" wrapText="1" indent="1"/>
    </xf>
    <xf numFmtId="0" fontId="114" fillId="23" borderId="123" xfId="66" applyFont="1" applyFill="1" applyBorder="1" applyAlignment="1">
      <alignment horizontal="left" vertical="top" wrapText="1" indent="3"/>
    </xf>
    <xf numFmtId="0" fontId="114" fillId="23" borderId="124" xfId="66" applyFont="1" applyFill="1" applyBorder="1" applyAlignment="1">
      <alignment horizontal="left" vertical="top" wrapText="1" indent="3"/>
    </xf>
    <xf numFmtId="0" fontId="114" fillId="23" borderId="125" xfId="66" applyFont="1" applyFill="1" applyBorder="1" applyAlignment="1">
      <alignment horizontal="left" vertical="top" wrapText="1" indent="3"/>
    </xf>
    <xf numFmtId="172" fontId="115" fillId="23" borderId="123" xfId="66" applyNumberFormat="1" applyFont="1" applyFill="1" applyBorder="1" applyAlignment="1">
      <alignment horizontal="center" vertical="top" shrinkToFit="1"/>
    </xf>
    <xf numFmtId="172" fontId="115" fillId="23" borderId="124" xfId="66" applyNumberFormat="1" applyFont="1" applyFill="1" applyBorder="1" applyAlignment="1">
      <alignment horizontal="center" vertical="top" shrinkToFit="1"/>
    </xf>
    <xf numFmtId="172" fontId="115" fillId="23" borderId="125" xfId="66" applyNumberFormat="1" applyFont="1" applyFill="1" applyBorder="1" applyAlignment="1">
      <alignment horizontal="center" vertical="top" shrinkToFit="1"/>
    </xf>
    <xf numFmtId="0" fontId="114" fillId="23" borderId="123" xfId="66" applyFont="1" applyFill="1" applyBorder="1" applyAlignment="1">
      <alignment horizontal="center" vertical="top" wrapText="1"/>
    </xf>
    <xf numFmtId="0" fontId="114" fillId="23" borderId="124" xfId="66" applyFont="1" applyFill="1" applyBorder="1" applyAlignment="1">
      <alignment horizontal="center" vertical="top" wrapText="1"/>
    </xf>
    <xf numFmtId="0" fontId="114" fillId="23" borderId="125" xfId="66" applyFont="1" applyFill="1" applyBorder="1" applyAlignment="1">
      <alignment horizontal="center" vertical="top" wrapText="1"/>
    </xf>
    <xf numFmtId="0" fontId="110" fillId="23" borderId="130" xfId="66" applyFont="1" applyFill="1" applyBorder="1" applyAlignment="1">
      <alignment horizontal="left" vertical="top" wrapText="1"/>
    </xf>
    <xf numFmtId="0" fontId="114" fillId="23" borderId="126" xfId="66" applyFont="1" applyFill="1" applyBorder="1" applyAlignment="1">
      <alignment horizontal="left" vertical="top" wrapText="1" indent="4"/>
    </xf>
    <xf numFmtId="0" fontId="114" fillId="23" borderId="127" xfId="66" applyFont="1" applyFill="1" applyBorder="1" applyAlignment="1">
      <alignment horizontal="left" vertical="top" wrapText="1" indent="4"/>
    </xf>
    <xf numFmtId="0" fontId="114" fillId="23" borderId="128" xfId="66" applyFont="1" applyFill="1" applyBorder="1" applyAlignment="1">
      <alignment horizontal="left" vertical="top" wrapText="1" indent="4"/>
    </xf>
    <xf numFmtId="172" fontId="115" fillId="23" borderId="126" xfId="66" applyNumberFormat="1" applyFont="1" applyFill="1" applyBorder="1" applyAlignment="1">
      <alignment horizontal="center" vertical="top" shrinkToFit="1"/>
    </xf>
    <xf numFmtId="172" fontId="115" fillId="23" borderId="127" xfId="66" applyNumberFormat="1" applyFont="1" applyFill="1" applyBorder="1" applyAlignment="1">
      <alignment horizontal="center" vertical="top" shrinkToFit="1"/>
    </xf>
    <xf numFmtId="172" fontId="115" fillId="23" borderId="128" xfId="66" applyNumberFormat="1" applyFont="1" applyFill="1" applyBorder="1" applyAlignment="1">
      <alignment horizontal="center" vertical="top" shrinkToFit="1"/>
    </xf>
    <xf numFmtId="0" fontId="114" fillId="23" borderId="126" xfId="66" applyFont="1" applyFill="1" applyBorder="1" applyAlignment="1">
      <alignment horizontal="left" vertical="top" wrapText="1" indent="1"/>
    </xf>
    <xf numFmtId="0" fontId="114" fillId="23" borderId="127" xfId="66" applyFont="1" applyFill="1" applyBorder="1" applyAlignment="1">
      <alignment horizontal="left" vertical="top" wrapText="1" indent="1"/>
    </xf>
    <xf numFmtId="0" fontId="114" fillId="23" borderId="128" xfId="66" applyFont="1" applyFill="1" applyBorder="1" applyAlignment="1">
      <alignment horizontal="left" vertical="top" wrapText="1" indent="1"/>
    </xf>
    <xf numFmtId="0" fontId="112" fillId="23" borderId="12" xfId="66" applyFont="1" applyFill="1" applyBorder="1" applyAlignment="1">
      <alignment horizontal="center" vertical="top" wrapText="1"/>
    </xf>
    <xf numFmtId="0" fontId="110" fillId="23" borderId="12" xfId="66" applyFont="1" applyFill="1" applyBorder="1" applyAlignment="1">
      <alignment horizontal="center" vertical="center" wrapText="1"/>
    </xf>
    <xf numFmtId="0" fontId="113" fillId="23" borderId="12" xfId="66" applyFont="1" applyFill="1" applyBorder="1" applyAlignment="1">
      <alignment horizontal="center" vertical="top" wrapText="1"/>
    </xf>
    <xf numFmtId="0" fontId="110" fillId="23" borderId="123" xfId="66" applyFont="1" applyFill="1" applyBorder="1" applyAlignment="1">
      <alignment horizontal="left" wrapText="1"/>
    </xf>
    <xf numFmtId="0" fontId="110" fillId="23" borderId="124" xfId="66" applyFont="1" applyFill="1" applyBorder="1" applyAlignment="1">
      <alignment horizontal="left" wrapText="1"/>
    </xf>
    <xf numFmtId="0" fontId="110" fillId="23" borderId="125" xfId="66" applyFont="1" applyFill="1" applyBorder="1" applyAlignment="1">
      <alignment horizontal="left" wrapText="1"/>
    </xf>
    <xf numFmtId="0" fontId="112" fillId="23" borderId="123" xfId="66" applyFont="1" applyFill="1" applyBorder="1" applyAlignment="1">
      <alignment horizontal="center" vertical="top" wrapText="1"/>
    </xf>
    <xf numFmtId="0" fontId="112" fillId="23" borderId="124" xfId="66" applyFont="1" applyFill="1" applyBorder="1" applyAlignment="1">
      <alignment horizontal="center" vertical="top" wrapText="1"/>
    </xf>
    <xf numFmtId="0" fontId="112" fillId="23" borderId="125" xfId="66" applyFont="1" applyFill="1" applyBorder="1" applyAlignment="1">
      <alignment horizontal="center" vertical="top" wrapText="1"/>
    </xf>
    <xf numFmtId="0" fontId="111" fillId="23" borderId="129" xfId="66" applyFont="1" applyFill="1" applyBorder="1" applyAlignment="1">
      <alignment horizontal="left" vertical="top" wrapText="1"/>
    </xf>
    <xf numFmtId="0" fontId="111" fillId="23" borderId="124" xfId="66" applyFont="1" applyFill="1" applyBorder="1" applyAlignment="1">
      <alignment horizontal="left" vertical="top" wrapText="1"/>
    </xf>
    <xf numFmtId="0" fontId="111" fillId="23" borderId="125" xfId="66" applyFont="1" applyFill="1" applyBorder="1" applyAlignment="1">
      <alignment horizontal="left" vertical="top" wrapText="1"/>
    </xf>
    <xf numFmtId="0" fontId="111" fillId="23" borderId="123" xfId="66" applyFont="1" applyFill="1" applyBorder="1" applyAlignment="1">
      <alignment horizontal="left" vertical="top" wrapText="1"/>
    </xf>
    <xf numFmtId="0" fontId="112" fillId="23" borderId="129" xfId="66" applyFont="1" applyFill="1" applyBorder="1" applyAlignment="1">
      <alignment horizontal="left" vertical="center" wrapText="1"/>
    </xf>
    <xf numFmtId="0" fontId="112" fillId="23" borderId="124" xfId="66" applyFont="1" applyFill="1" applyBorder="1" applyAlignment="1">
      <alignment horizontal="left" vertical="center" wrapText="1"/>
    </xf>
    <xf numFmtId="0" fontId="112" fillId="23" borderId="125" xfId="66" applyFont="1" applyFill="1" applyBorder="1" applyAlignment="1">
      <alignment horizontal="left" vertical="center" wrapText="1"/>
    </xf>
    <xf numFmtId="0" fontId="111" fillId="23" borderId="123" xfId="66" applyFont="1" applyFill="1" applyBorder="1" applyAlignment="1">
      <alignment horizontal="left" vertical="center" wrapText="1"/>
    </xf>
    <xf numFmtId="0" fontId="111" fillId="23" borderId="124" xfId="66" applyFont="1" applyFill="1" applyBorder="1" applyAlignment="1">
      <alignment horizontal="left" vertical="center" wrapText="1"/>
    </xf>
    <xf numFmtId="0" fontId="111" fillId="23" borderId="125" xfId="66" applyFont="1" applyFill="1" applyBorder="1" applyAlignment="1">
      <alignment horizontal="left" vertical="center" wrapText="1"/>
    </xf>
    <xf numFmtId="0" fontId="112" fillId="23" borderId="12" xfId="66" applyFont="1" applyFill="1" applyBorder="1" applyAlignment="1">
      <alignment horizontal="left" vertical="center" wrapText="1" indent="1"/>
    </xf>
    <xf numFmtId="0" fontId="74" fillId="27" borderId="0" xfId="0" applyFont="1" applyFill="1" applyAlignment="1" applyProtection="1">
      <alignment horizontal="right"/>
      <protection locked="0"/>
    </xf>
    <xf numFmtId="0" fontId="74" fillId="27" borderId="17" xfId="0" applyFont="1" applyFill="1" applyBorder="1" applyAlignment="1" applyProtection="1">
      <alignment horizontal="right"/>
      <protection locked="0"/>
    </xf>
    <xf numFmtId="0" fontId="28" fillId="23" borderId="42" xfId="0" applyFont="1" applyFill="1" applyBorder="1" applyAlignment="1">
      <alignment horizontal="left"/>
    </xf>
    <xf numFmtId="0" fontId="28" fillId="23" borderId="135" xfId="0" applyFont="1" applyFill="1" applyBorder="1" applyAlignment="1">
      <alignment horizontal="left"/>
    </xf>
    <xf numFmtId="0" fontId="28" fillId="23" borderId="43" xfId="0" applyFont="1" applyFill="1" applyBorder="1" applyAlignment="1">
      <alignment horizontal="left"/>
    </xf>
    <xf numFmtId="0" fontId="74" fillId="27" borderId="12" xfId="0" applyFont="1" applyFill="1" applyBorder="1" applyAlignment="1" applyProtection="1">
      <alignment horizontal="right"/>
      <protection locked="0"/>
    </xf>
    <xf numFmtId="14" fontId="25" fillId="23" borderId="42" xfId="0" applyNumberFormat="1" applyFont="1" applyFill="1" applyBorder="1" applyAlignment="1" applyProtection="1">
      <alignment horizontal="center"/>
      <protection locked="0"/>
    </xf>
    <xf numFmtId="14" fontId="25" fillId="23" borderId="136" xfId="0" applyNumberFormat="1" applyFont="1" applyFill="1" applyBorder="1" applyAlignment="1" applyProtection="1">
      <alignment horizontal="center"/>
      <protection locked="0"/>
    </xf>
    <xf numFmtId="14" fontId="25" fillId="23" borderId="43" xfId="0" applyNumberFormat="1" applyFont="1" applyFill="1" applyBorder="1" applyAlignment="1" applyProtection="1">
      <alignment horizontal="center"/>
      <protection locked="0"/>
    </xf>
    <xf numFmtId="0" fontId="28" fillId="23" borderId="57" xfId="0" applyFont="1" applyFill="1" applyBorder="1" applyAlignment="1">
      <alignment horizontal="left"/>
    </xf>
    <xf numFmtId="0" fontId="28" fillId="23" borderId="56" xfId="0" applyFont="1" applyFill="1" applyBorder="1" applyAlignment="1">
      <alignment horizontal="left"/>
    </xf>
    <xf numFmtId="0" fontId="28" fillId="23" borderId="59" xfId="0" applyFont="1" applyFill="1" applyBorder="1" applyAlignment="1">
      <alignment horizontal="left"/>
    </xf>
    <xf numFmtId="0" fontId="25" fillId="23" borderId="57" xfId="0" applyFont="1" applyFill="1" applyBorder="1" applyAlignment="1" applyProtection="1">
      <alignment horizontal="center"/>
      <protection locked="0"/>
    </xf>
    <xf numFmtId="0" fontId="25" fillId="23" borderId="56" xfId="0" applyFont="1" applyFill="1" applyBorder="1" applyAlignment="1" applyProtection="1">
      <alignment horizontal="center"/>
      <protection locked="0"/>
    </xf>
    <xf numFmtId="0" fontId="25" fillId="23" borderId="59" xfId="0" applyFont="1" applyFill="1" applyBorder="1" applyAlignment="1" applyProtection="1">
      <alignment horizontal="center"/>
      <protection locked="0"/>
    </xf>
    <xf numFmtId="0" fontId="25" fillId="23" borderId="42" xfId="0" applyFont="1" applyFill="1" applyBorder="1" applyAlignment="1" applyProtection="1">
      <alignment horizontal="left"/>
      <protection locked="0"/>
    </xf>
    <xf numFmtId="0" fontId="25" fillId="23" borderId="36" xfId="0" applyFont="1" applyFill="1" applyBorder="1" applyAlignment="1" applyProtection="1">
      <alignment horizontal="left"/>
      <protection locked="0"/>
    </xf>
    <xf numFmtId="0" fontId="25" fillId="23" borderId="43" xfId="0" applyFont="1" applyFill="1" applyBorder="1" applyAlignment="1" applyProtection="1">
      <alignment horizontal="left"/>
      <protection locked="0"/>
    </xf>
    <xf numFmtId="168" fontId="74" fillId="27" borderId="0" xfId="0" applyNumberFormat="1" applyFont="1" applyFill="1" applyAlignment="1" applyProtection="1">
      <alignment horizontal="right"/>
      <protection locked="0"/>
    </xf>
    <xf numFmtId="168" fontId="74" fillId="27" borderId="17" xfId="0" applyNumberFormat="1" applyFont="1" applyFill="1" applyBorder="1" applyAlignment="1" applyProtection="1">
      <alignment horizontal="right"/>
      <protection locked="0"/>
    </xf>
    <xf numFmtId="0" fontId="25" fillId="23" borderId="136" xfId="0" applyFont="1" applyFill="1" applyBorder="1" applyAlignment="1" applyProtection="1">
      <alignment horizontal="left"/>
      <protection locked="0"/>
    </xf>
    <xf numFmtId="14" fontId="25" fillId="23" borderId="44" xfId="0" applyNumberFormat="1" applyFont="1" applyFill="1" applyBorder="1" applyAlignment="1" applyProtection="1">
      <alignment horizontal="center"/>
      <protection locked="0"/>
    </xf>
    <xf numFmtId="14" fontId="25" fillId="23" borderId="45" xfId="0" applyNumberFormat="1" applyFont="1" applyFill="1" applyBorder="1" applyAlignment="1" applyProtection="1">
      <alignment horizontal="center"/>
      <protection locked="0"/>
    </xf>
    <xf numFmtId="14" fontId="25" fillId="23" borderId="46" xfId="0" applyNumberFormat="1" applyFont="1" applyFill="1" applyBorder="1" applyAlignment="1" applyProtection="1">
      <alignment horizontal="center"/>
      <protection locked="0"/>
    </xf>
    <xf numFmtId="0" fontId="25" fillId="23" borderId="44" xfId="0" applyFont="1" applyFill="1" applyBorder="1" applyAlignment="1" applyProtection="1">
      <alignment horizontal="left"/>
      <protection locked="0"/>
    </xf>
    <xf numFmtId="0" fontId="25" fillId="23" borderId="45" xfId="0" applyFont="1" applyFill="1" applyBorder="1" applyAlignment="1" applyProtection="1">
      <alignment horizontal="left"/>
      <protection locked="0"/>
    </xf>
    <xf numFmtId="0" fontId="25" fillId="23" borderId="46" xfId="0" applyFont="1" applyFill="1" applyBorder="1" applyAlignment="1" applyProtection="1">
      <alignment horizontal="left"/>
      <protection locked="0"/>
    </xf>
    <xf numFmtId="0" fontId="73" fillId="29" borderId="119" xfId="0" applyFont="1" applyFill="1" applyBorder="1" applyAlignment="1" applyProtection="1">
      <alignment horizontal="center"/>
      <protection locked="0"/>
    </xf>
    <xf numFmtId="0" fontId="73" fillId="29" borderId="113" xfId="0" applyFont="1" applyFill="1" applyBorder="1" applyAlignment="1" applyProtection="1">
      <alignment horizontal="center"/>
      <protection locked="0"/>
    </xf>
    <xf numFmtId="0" fontId="73" fillId="29" borderId="114" xfId="0" applyFont="1" applyFill="1" applyBorder="1" applyAlignment="1" applyProtection="1">
      <alignment horizontal="center"/>
      <protection locked="0"/>
    </xf>
    <xf numFmtId="0" fontId="25" fillId="29" borderId="53" xfId="0" applyFont="1" applyFill="1" applyBorder="1" applyAlignment="1" applyProtection="1">
      <alignment horizontal="center"/>
      <protection locked="0"/>
    </xf>
    <xf numFmtId="0" fontId="25" fillId="29" borderId="52" xfId="0" applyFont="1" applyFill="1" applyBorder="1" applyAlignment="1" applyProtection="1">
      <alignment horizontal="center"/>
      <protection locked="0"/>
    </xf>
    <xf numFmtId="0" fontId="25" fillId="29" borderId="54" xfId="0" applyFont="1" applyFill="1" applyBorder="1" applyAlignment="1" applyProtection="1">
      <alignment horizontal="center"/>
      <protection locked="0"/>
    </xf>
    <xf numFmtId="0" fontId="79" fillId="27" borderId="12" xfId="0" applyFont="1" applyFill="1" applyBorder="1" applyAlignment="1" applyProtection="1">
      <alignment horizontal="center"/>
      <protection locked="0"/>
    </xf>
    <xf numFmtId="0" fontId="79" fillId="27" borderId="0" xfId="0" applyFont="1" applyFill="1" applyAlignment="1" applyProtection="1">
      <alignment horizontal="center"/>
      <protection locked="0"/>
    </xf>
    <xf numFmtId="0" fontId="28" fillId="23" borderId="53" xfId="0" applyFont="1" applyFill="1" applyBorder="1" applyAlignment="1" applyProtection="1">
      <alignment horizontal="center"/>
      <protection locked="0"/>
    </xf>
    <xf numFmtId="0" fontId="28" fillId="23" borderId="54" xfId="0" applyFont="1" applyFill="1" applyBorder="1" applyAlignment="1" applyProtection="1">
      <alignment horizontal="center"/>
      <protection locked="0"/>
    </xf>
    <xf numFmtId="0" fontId="5" fillId="22" borderId="92" xfId="38" applyFill="1" applyBorder="1" applyAlignment="1" applyProtection="1">
      <alignment horizontal="center" vertical="center"/>
      <protection locked="0"/>
    </xf>
    <xf numFmtId="0" fontId="5" fillId="22" borderId="48" xfId="38" applyFill="1" applyBorder="1" applyAlignment="1" applyProtection="1">
      <alignment horizontal="center" vertical="center"/>
      <protection locked="0"/>
    </xf>
    <xf numFmtId="0" fontId="5" fillId="22" borderId="58" xfId="38" applyFill="1" applyBorder="1" applyAlignment="1" applyProtection="1">
      <alignment horizontal="center" vertical="center"/>
      <protection locked="0"/>
    </xf>
    <xf numFmtId="0" fontId="5" fillId="22" borderId="47" xfId="38" applyFill="1" applyBorder="1" applyAlignment="1" applyProtection="1">
      <alignment horizontal="center"/>
      <protection locked="0"/>
    </xf>
    <xf numFmtId="0" fontId="5" fillId="22" borderId="58" xfId="38" applyFill="1" applyBorder="1" applyAlignment="1" applyProtection="1">
      <alignment horizontal="center"/>
      <protection locked="0"/>
    </xf>
    <xf numFmtId="0" fontId="5" fillId="22" borderId="48" xfId="38" applyFill="1" applyBorder="1" applyAlignment="1" applyProtection="1">
      <alignment horizontal="center"/>
      <protection locked="0"/>
    </xf>
    <xf numFmtId="0" fontId="25" fillId="22" borderId="16" xfId="38" applyFont="1" applyFill="1" applyBorder="1" applyAlignment="1" applyProtection="1">
      <alignment horizontal="center"/>
      <protection locked="0"/>
    </xf>
    <xf numFmtId="0" fontId="124" fillId="22" borderId="53" xfId="38" applyFont="1" applyFill="1" applyBorder="1" applyAlignment="1" applyProtection="1">
      <alignment horizontal="center" wrapText="1"/>
      <protection locked="0"/>
    </xf>
    <xf numFmtId="0" fontId="124" fillId="22" borderId="52" xfId="38" applyFont="1" applyFill="1" applyBorder="1" applyAlignment="1" applyProtection="1">
      <alignment horizontal="center" wrapText="1"/>
      <protection locked="0"/>
    </xf>
    <xf numFmtId="0" fontId="124" fillId="22" borderId="16" xfId="38" applyFont="1" applyFill="1" applyBorder="1" applyAlignment="1" applyProtection="1">
      <alignment horizontal="center" wrapText="1"/>
      <protection locked="0"/>
    </xf>
    <xf numFmtId="0" fontId="124" fillId="22" borderId="28" xfId="38" applyFont="1" applyFill="1" applyBorder="1" applyAlignment="1" applyProtection="1">
      <alignment horizontal="center" wrapText="1"/>
      <protection locked="0"/>
    </xf>
    <xf numFmtId="0" fontId="37" fillId="22" borderId="16" xfId="38" applyFont="1" applyFill="1" applyBorder="1" applyAlignment="1">
      <alignment horizontal="center"/>
    </xf>
    <xf numFmtId="0" fontId="37" fillId="22" borderId="69" xfId="38" applyFont="1" applyFill="1" applyBorder="1" applyAlignment="1">
      <alignment horizontal="center"/>
    </xf>
    <xf numFmtId="0" fontId="37" fillId="22" borderId="110" xfId="38" applyFont="1" applyFill="1" applyBorder="1" applyAlignment="1">
      <alignment horizontal="center"/>
    </xf>
    <xf numFmtId="0" fontId="37" fillId="22" borderId="109" xfId="38" applyFont="1" applyFill="1" applyBorder="1" applyAlignment="1">
      <alignment horizontal="center"/>
    </xf>
    <xf numFmtId="0" fontId="37" fillId="22" borderId="11" xfId="38" applyFont="1" applyFill="1" applyBorder="1" applyAlignment="1">
      <alignment horizontal="center"/>
    </xf>
    <xf numFmtId="0" fontId="37" fillId="22" borderId="13" xfId="38" applyFont="1" applyFill="1" applyBorder="1" applyAlignment="1">
      <alignment horizontal="center"/>
    </xf>
    <xf numFmtId="0" fontId="133" fillId="22" borderId="16" xfId="38" applyFont="1" applyFill="1" applyBorder="1" applyAlignment="1" applyProtection="1">
      <alignment horizontal="center"/>
      <protection locked="0"/>
    </xf>
    <xf numFmtId="0" fontId="133" fillId="22" borderId="11" xfId="38" applyFont="1" applyFill="1" applyBorder="1" applyAlignment="1" applyProtection="1">
      <alignment horizontal="center"/>
      <protection locked="0"/>
    </xf>
    <xf numFmtId="0" fontId="40" fillId="22" borderId="53" xfId="38" applyFont="1" applyFill="1" applyBorder="1" applyAlignment="1" applyProtection="1">
      <alignment horizontal="left" vertical="center" wrapText="1"/>
      <protection locked="0"/>
    </xf>
    <xf numFmtId="0" fontId="40" fillId="22" borderId="52" xfId="38" applyFont="1" applyFill="1" applyBorder="1" applyAlignment="1" applyProtection="1">
      <alignment horizontal="left" vertical="center" wrapText="1"/>
      <protection locked="0"/>
    </xf>
    <xf numFmtId="0" fontId="40" fillId="22" borderId="54" xfId="38" applyFont="1" applyFill="1" applyBorder="1" applyAlignment="1" applyProtection="1">
      <alignment horizontal="left" vertical="center" wrapText="1"/>
      <protection locked="0"/>
    </xf>
    <xf numFmtId="0" fontId="40" fillId="22" borderId="53" xfId="38" applyFont="1" applyFill="1" applyBorder="1" applyAlignment="1" applyProtection="1">
      <alignment horizontal="center" vertical="center"/>
      <protection locked="0"/>
    </xf>
    <xf numFmtId="0" fontId="40" fillId="22" borderId="54" xfId="38" applyFont="1" applyFill="1" applyBorder="1" applyAlignment="1" applyProtection="1">
      <alignment horizontal="center" vertical="center"/>
      <protection locked="0"/>
    </xf>
    <xf numFmtId="0" fontId="40" fillId="22" borderId="52" xfId="38" applyFont="1" applyFill="1" applyBorder="1" applyAlignment="1" applyProtection="1">
      <alignment horizontal="center" vertical="center"/>
      <protection locked="0"/>
    </xf>
    <xf numFmtId="0" fontId="5" fillId="22" borderId="16" xfId="38" applyFill="1" applyBorder="1" applyAlignment="1">
      <alignment horizontal="center"/>
    </xf>
    <xf numFmtId="0" fontId="5" fillId="22" borderId="110" xfId="38" applyFill="1" applyBorder="1" applyAlignment="1">
      <alignment horizontal="center"/>
    </xf>
    <xf numFmtId="0" fontId="37" fillId="22" borderId="113" xfId="38" applyFont="1" applyFill="1" applyBorder="1" applyAlignment="1">
      <alignment horizontal="center"/>
    </xf>
    <xf numFmtId="0" fontId="5" fillId="22" borderId="16" xfId="38" applyFill="1" applyBorder="1" applyAlignment="1" applyProtection="1">
      <alignment horizontal="center"/>
      <protection locked="0"/>
    </xf>
    <xf numFmtId="0" fontId="5" fillId="22" borderId="11" xfId="38" applyFill="1" applyBorder="1" applyAlignment="1" applyProtection="1">
      <alignment horizontal="center"/>
      <protection locked="0"/>
    </xf>
    <xf numFmtId="0" fontId="5" fillId="22" borderId="15" xfId="38" applyFill="1" applyBorder="1" applyAlignment="1" applyProtection="1">
      <alignment horizontal="center" vertical="center"/>
      <protection locked="0"/>
    </xf>
    <xf numFmtId="0" fontId="5" fillId="22" borderId="16" xfId="38" applyFill="1" applyBorder="1" applyAlignment="1" applyProtection="1">
      <alignment horizontal="center" vertical="center"/>
      <protection locked="0"/>
    </xf>
    <xf numFmtId="0" fontId="5" fillId="22" borderId="28" xfId="38" applyFill="1" applyBorder="1" applyAlignment="1" applyProtection="1">
      <alignment horizontal="center" vertical="center"/>
      <protection locked="0"/>
    </xf>
    <xf numFmtId="0" fontId="5" fillId="22" borderId="12" xfId="38" applyFill="1" applyBorder="1" applyAlignment="1" applyProtection="1">
      <alignment horizontal="center" vertical="center"/>
      <protection locked="0"/>
    </xf>
    <xf numFmtId="0" fontId="5" fillId="22" borderId="0" xfId="38" applyFill="1" applyAlignment="1" applyProtection="1">
      <alignment horizontal="center" vertical="center"/>
      <protection locked="0"/>
    </xf>
    <xf numFmtId="0" fontId="5" fillId="22" borderId="17" xfId="38" applyFill="1" applyBorder="1" applyAlignment="1" applyProtection="1">
      <alignment horizontal="center" vertical="center"/>
      <protection locked="0"/>
    </xf>
    <xf numFmtId="0" fontId="5" fillId="22" borderId="50" xfId="38" applyFill="1" applyBorder="1" applyAlignment="1" applyProtection="1">
      <alignment horizontal="center" vertical="center"/>
      <protection locked="0"/>
    </xf>
    <xf numFmtId="0" fontId="5" fillId="22" borderId="110" xfId="38" applyFill="1" applyBorder="1" applyAlignment="1" applyProtection="1">
      <alignment horizontal="center" vertical="center"/>
      <protection locked="0"/>
    </xf>
    <xf numFmtId="0" fontId="5" fillId="22" borderId="108" xfId="38" applyFill="1" applyBorder="1" applyAlignment="1" applyProtection="1">
      <alignment horizontal="center" vertical="center"/>
      <protection locked="0"/>
    </xf>
    <xf numFmtId="0" fontId="25" fillId="0" borderId="92" xfId="38" applyFont="1" applyBorder="1" applyAlignment="1" applyProtection="1">
      <alignment horizontal="center" vertical="center" wrapText="1"/>
      <protection locked="0"/>
    </xf>
    <xf numFmtId="0" fontId="25" fillId="0" borderId="49" xfId="38" applyFont="1" applyBorder="1" applyAlignment="1" applyProtection="1">
      <alignment horizontal="center" vertical="center" wrapText="1"/>
      <protection locked="0"/>
    </xf>
    <xf numFmtId="0" fontId="25" fillId="0" borderId="48" xfId="38" applyFont="1" applyBorder="1" applyAlignment="1" applyProtection="1">
      <alignment horizontal="center" vertical="center" wrapText="1"/>
      <protection locked="0"/>
    </xf>
    <xf numFmtId="0" fontId="5" fillId="22" borderId="15" xfId="38" applyFill="1" applyBorder="1" applyAlignment="1" applyProtection="1">
      <alignment horizontal="left" vertical="top" wrapText="1"/>
      <protection locked="0"/>
    </xf>
    <xf numFmtId="0" fontId="5" fillId="22" borderId="16" xfId="38" applyFill="1" applyBorder="1" applyAlignment="1" applyProtection="1">
      <alignment horizontal="left" vertical="top" wrapText="1"/>
      <protection locked="0"/>
    </xf>
    <xf numFmtId="0" fontId="5" fillId="22" borderId="30" xfId="38" applyFill="1" applyBorder="1" applyAlignment="1" applyProtection="1">
      <alignment horizontal="center" vertical="center"/>
      <protection locked="0"/>
    </xf>
    <xf numFmtId="0" fontId="5" fillId="22" borderId="117" xfId="38" applyFill="1" applyBorder="1" applyAlignment="1" applyProtection="1">
      <alignment horizontal="center" vertical="center"/>
      <protection locked="0"/>
    </xf>
    <xf numFmtId="0" fontId="5" fillId="22" borderId="116" xfId="38" applyFill="1" applyBorder="1" applyAlignment="1" applyProtection="1">
      <alignment horizontal="center"/>
      <protection locked="0"/>
    </xf>
    <xf numFmtId="0" fontId="5" fillId="22" borderId="117" xfId="38" applyFill="1" applyBorder="1" applyAlignment="1" applyProtection="1">
      <alignment horizontal="center"/>
      <protection locked="0"/>
    </xf>
    <xf numFmtId="0" fontId="5" fillId="22" borderId="31" xfId="38" applyFill="1" applyBorder="1" applyAlignment="1" applyProtection="1">
      <alignment horizontal="center"/>
      <protection locked="0"/>
    </xf>
    <xf numFmtId="0" fontId="5" fillId="22" borderId="18" xfId="38" applyFill="1" applyBorder="1" applyAlignment="1" applyProtection="1">
      <alignment horizontal="center" vertical="center"/>
      <protection locked="0"/>
    </xf>
    <xf numFmtId="0" fontId="5" fillId="22" borderId="33" xfId="38" applyFill="1" applyBorder="1" applyAlignment="1" applyProtection="1">
      <alignment horizontal="center" vertical="center"/>
      <protection locked="0"/>
    </xf>
    <xf numFmtId="0" fontId="5" fillId="22" borderId="21" xfId="38" applyFill="1" applyBorder="1" applyAlignment="1" applyProtection="1">
      <alignment horizontal="center" vertical="center"/>
      <protection locked="0"/>
    </xf>
    <xf numFmtId="0" fontId="5" fillId="22" borderId="34" xfId="38" applyFill="1" applyBorder="1" applyAlignment="1" applyProtection="1">
      <alignment horizontal="center"/>
      <protection locked="0"/>
    </xf>
    <xf numFmtId="0" fontId="5" fillId="22" borderId="21" xfId="38" applyFill="1" applyBorder="1" applyAlignment="1" applyProtection="1">
      <alignment horizontal="center"/>
      <protection locked="0"/>
    </xf>
    <xf numFmtId="0" fontId="5" fillId="22" borderId="33" xfId="38" applyFill="1" applyBorder="1" applyAlignment="1" applyProtection="1">
      <alignment horizontal="center"/>
      <protection locked="0"/>
    </xf>
    <xf numFmtId="0" fontId="5" fillId="22" borderId="52" xfId="38" applyFill="1" applyBorder="1" applyAlignment="1" applyProtection="1">
      <alignment horizontal="center"/>
      <protection locked="0"/>
    </xf>
    <xf numFmtId="0" fontId="5" fillId="22" borderId="54" xfId="38" applyFill="1" applyBorder="1" applyAlignment="1" applyProtection="1">
      <alignment horizontal="center"/>
      <protection locked="0"/>
    </xf>
    <xf numFmtId="0" fontId="135" fillId="22" borderId="92" xfId="38" applyFont="1" applyFill="1" applyBorder="1" applyAlignment="1" applyProtection="1">
      <alignment horizontal="center" vertical="center" wrapText="1"/>
      <protection locked="0"/>
    </xf>
    <xf numFmtId="0" fontId="135" fillId="22" borderId="48" xfId="38" applyFont="1" applyFill="1" applyBorder="1" applyAlignment="1" applyProtection="1">
      <alignment horizontal="center" vertical="center" wrapText="1"/>
      <protection locked="0"/>
    </xf>
    <xf numFmtId="0" fontId="135" fillId="22" borderId="49" xfId="38" applyFont="1" applyFill="1" applyBorder="1" applyAlignment="1" applyProtection="1">
      <alignment horizontal="center" vertical="center" wrapText="1"/>
      <protection locked="0"/>
    </xf>
    <xf numFmtId="0" fontId="5" fillId="22" borderId="53" xfId="38" applyFill="1" applyBorder="1" applyAlignment="1" applyProtection="1">
      <alignment horizontal="center"/>
      <protection locked="0"/>
    </xf>
    <xf numFmtId="0" fontId="136" fillId="22" borderId="53" xfId="38" applyFont="1" applyFill="1" applyBorder="1" applyAlignment="1" applyProtection="1">
      <alignment horizontal="center"/>
      <protection locked="0"/>
    </xf>
    <xf numFmtId="0" fontId="136" fillId="22" borderId="52" xfId="38" applyFont="1" applyFill="1" applyBorder="1" applyAlignment="1" applyProtection="1">
      <alignment horizontal="center"/>
      <protection locked="0"/>
    </xf>
    <xf numFmtId="0" fontId="136" fillId="22" borderId="54" xfId="38" applyFont="1" applyFill="1" applyBorder="1" applyAlignment="1" applyProtection="1">
      <alignment horizontal="center"/>
      <protection locked="0"/>
    </xf>
    <xf numFmtId="0" fontId="5" fillId="22" borderId="55" xfId="38" applyFill="1" applyBorder="1" applyAlignment="1" applyProtection="1">
      <alignment horizontal="center"/>
      <protection locked="0"/>
    </xf>
    <xf numFmtId="0" fontId="5" fillId="22" borderId="109" xfId="38" applyFill="1" applyBorder="1" applyAlignment="1" applyProtection="1">
      <alignment horizontal="center"/>
      <protection locked="0"/>
    </xf>
    <xf numFmtId="0" fontId="5" fillId="22" borderId="110" xfId="38" applyFill="1" applyBorder="1" applyAlignment="1" applyProtection="1">
      <alignment horizontal="center"/>
      <protection locked="0"/>
    </xf>
    <xf numFmtId="0" fontId="5" fillId="22" borderId="108" xfId="38" applyFill="1" applyBorder="1" applyAlignment="1" applyProtection="1">
      <alignment horizontal="center"/>
      <protection locked="0"/>
    </xf>
    <xf numFmtId="0" fontId="25" fillId="23" borderId="53" xfId="38" applyFont="1" applyFill="1" applyBorder="1" applyAlignment="1" applyProtection="1">
      <alignment horizontal="center" vertical="center" wrapText="1"/>
      <protection locked="0"/>
    </xf>
    <xf numFmtId="0" fontId="25" fillId="23" borderId="52" xfId="38" applyFont="1" applyFill="1" applyBorder="1" applyAlignment="1" applyProtection="1">
      <alignment horizontal="center" vertical="center" wrapText="1"/>
      <protection locked="0"/>
    </xf>
    <xf numFmtId="0" fontId="25" fillId="23" borderId="54" xfId="38" applyFont="1" applyFill="1" applyBorder="1" applyAlignment="1" applyProtection="1">
      <alignment horizontal="center" vertical="center" wrapText="1"/>
      <protection locked="0"/>
    </xf>
    <xf numFmtId="0" fontId="5" fillId="22" borderId="120" xfId="38" applyFill="1" applyBorder="1" applyAlignment="1" applyProtection="1">
      <alignment horizontal="center"/>
      <protection locked="0"/>
    </xf>
    <xf numFmtId="0" fontId="25" fillId="0" borderId="15" xfId="38" applyFont="1" applyBorder="1" applyAlignment="1" applyProtection="1">
      <alignment horizontal="center" vertical="center" wrapText="1"/>
      <protection locked="0"/>
    </xf>
    <xf numFmtId="0" fontId="25" fillId="0" borderId="28" xfId="38" applyFont="1" applyBorder="1" applyAlignment="1" applyProtection="1">
      <alignment horizontal="center" vertical="center" wrapText="1"/>
      <protection locked="0"/>
    </xf>
    <xf numFmtId="0" fontId="29" fillId="0" borderId="0" xfId="0" applyFont="1"/>
    <xf numFmtId="0" fontId="29" fillId="0" borderId="16" xfId="0" applyFont="1" applyBorder="1" applyAlignment="1">
      <alignment horizontal="right"/>
    </xf>
    <xf numFmtId="0" fontId="25" fillId="0" borderId="70" xfId="0" applyFont="1" applyBorder="1" applyAlignment="1">
      <alignment horizontal="center"/>
    </xf>
    <xf numFmtId="0" fontId="25" fillId="0" borderId="16" xfId="0" applyFont="1" applyBorder="1" applyAlignment="1">
      <alignment horizontal="center"/>
    </xf>
    <xf numFmtId="0" fontId="25" fillId="0" borderId="69" xfId="0" applyFont="1" applyBorder="1" applyAlignment="1">
      <alignment horizontal="center"/>
    </xf>
    <xf numFmtId="0" fontId="5" fillId="0" borderId="12" xfId="0" applyFont="1" applyBorder="1" applyAlignment="1">
      <alignment horizontal="center"/>
    </xf>
    <xf numFmtId="0" fontId="5" fillId="0" borderId="0" xfId="0" applyFont="1" applyAlignment="1">
      <alignment horizontal="center"/>
    </xf>
    <xf numFmtId="0" fontId="5" fillId="0" borderId="17" xfId="0" applyFont="1" applyBorder="1" applyAlignment="1">
      <alignment horizontal="center"/>
    </xf>
    <xf numFmtId="0" fontId="5" fillId="0" borderId="50" xfId="0" applyFont="1" applyBorder="1" applyAlignment="1">
      <alignment horizontal="center"/>
    </xf>
    <xf numFmtId="0" fontId="5" fillId="0" borderId="110" xfId="0" applyFont="1" applyBorder="1" applyAlignment="1">
      <alignment horizontal="center"/>
    </xf>
    <xf numFmtId="0" fontId="5" fillId="0" borderId="108" xfId="0" applyFont="1" applyBorder="1" applyAlignment="1">
      <alignment horizontal="center"/>
    </xf>
    <xf numFmtId="0" fontId="25" fillId="0" borderId="12" xfId="0" applyFont="1" applyBorder="1" applyAlignment="1">
      <alignment horizontal="center" vertical="top"/>
    </xf>
    <xf numFmtId="0" fontId="25" fillId="0" borderId="50" xfId="0" applyFont="1" applyBorder="1" applyAlignment="1">
      <alignment horizontal="center" vertical="top"/>
    </xf>
    <xf numFmtId="0" fontId="25" fillId="0" borderId="17" xfId="0" applyFont="1" applyBorder="1" applyAlignment="1">
      <alignment horizontal="center" vertical="top"/>
    </xf>
    <xf numFmtId="0" fontId="25" fillId="0" borderId="108" xfId="0" applyFont="1" applyBorder="1" applyAlignment="1">
      <alignment horizontal="center" vertical="top"/>
    </xf>
    <xf numFmtId="0" fontId="5" fillId="0" borderId="53" xfId="0" applyFont="1" applyBorder="1" applyAlignment="1">
      <alignment horizontal="center"/>
    </xf>
    <xf numFmtId="0" fontId="5" fillId="0" borderId="52" xfId="0" applyFont="1" applyBorder="1" applyAlignment="1">
      <alignment horizontal="center"/>
    </xf>
    <xf numFmtId="0" fontId="25" fillId="0" borderId="110" xfId="0" applyFont="1" applyBorder="1"/>
    <xf numFmtId="0" fontId="29" fillId="0" borderId="0" xfId="0" applyFont="1" applyAlignment="1">
      <alignment horizontal="left"/>
    </xf>
    <xf numFmtId="0" fontId="29" fillId="0" borderId="0" xfId="0" applyFont="1" applyAlignment="1">
      <alignment horizontal="center"/>
    </xf>
    <xf numFmtId="0" fontId="29" fillId="0" borderId="16" xfId="0" applyFont="1" applyBorder="1"/>
    <xf numFmtId="0" fontId="25" fillId="0" borderId="15" xfId="0" applyFont="1" applyBorder="1" applyAlignment="1">
      <alignment horizontal="left" vertical="top"/>
    </xf>
    <xf numFmtId="0" fontId="25" fillId="0" borderId="16" xfId="0" applyFont="1" applyBorder="1" applyAlignment="1">
      <alignment horizontal="left" vertical="top"/>
    </xf>
    <xf numFmtId="0" fontId="25" fillId="0" borderId="28" xfId="0" applyFont="1" applyBorder="1" applyAlignment="1">
      <alignment horizontal="left" vertical="top"/>
    </xf>
    <xf numFmtId="0" fontId="25" fillId="0" borderId="12" xfId="0" applyFont="1" applyBorder="1" applyAlignment="1">
      <alignment horizontal="left" vertical="top"/>
    </xf>
    <xf numFmtId="0" fontId="25" fillId="0" borderId="0" xfId="0" applyFont="1" applyAlignment="1">
      <alignment horizontal="left" vertical="top"/>
    </xf>
    <xf numFmtId="0" fontId="25" fillId="0" borderId="17" xfId="0" applyFont="1" applyBorder="1" applyAlignment="1">
      <alignment horizontal="left" vertical="top"/>
    </xf>
    <xf numFmtId="0" fontId="25" fillId="0" borderId="110" xfId="0" applyFont="1" applyBorder="1" applyAlignment="1">
      <alignment horizontal="left" vertical="top"/>
    </xf>
    <xf numFmtId="0" fontId="25" fillId="0" borderId="108" xfId="0" applyFont="1" applyBorder="1" applyAlignment="1">
      <alignment horizontal="left" vertical="top"/>
    </xf>
    <xf numFmtId="0" fontId="25" fillId="0" borderId="53" xfId="0" applyFont="1" applyBorder="1" applyAlignment="1">
      <alignment horizontal="left"/>
    </xf>
    <xf numFmtId="0" fontId="25" fillId="0" borderId="54" xfId="0" applyFont="1" applyBorder="1" applyAlignment="1">
      <alignment horizontal="left"/>
    </xf>
    <xf numFmtId="0" fontId="25" fillId="0" borderId="50" xfId="0" applyFont="1" applyBorder="1" applyAlignment="1">
      <alignment horizontal="left" vertical="top"/>
    </xf>
    <xf numFmtId="0" fontId="25" fillId="0" borderId="0" xfId="0" applyFont="1" applyAlignment="1">
      <alignment horizontal="left"/>
    </xf>
    <xf numFmtId="0" fontId="25" fillId="0" borderId="53" xfId="0" applyFont="1" applyBorder="1"/>
    <xf numFmtId="0" fontId="25" fillId="0" borderId="54" xfId="0" applyFont="1" applyBorder="1"/>
    <xf numFmtId="0" fontId="25" fillId="0" borderId="70" xfId="0" applyFont="1" applyBorder="1" applyAlignment="1">
      <alignment horizontal="left"/>
    </xf>
    <xf numFmtId="0" fontId="25" fillId="0" borderId="16" xfId="0" applyFont="1" applyBorder="1" applyAlignment="1">
      <alignment horizontal="left"/>
    </xf>
    <xf numFmtId="0" fontId="5" fillId="0" borderId="19" xfId="0" applyFont="1" applyBorder="1"/>
    <xf numFmtId="0" fontId="5" fillId="0" borderId="11" xfId="0" applyFont="1" applyBorder="1"/>
    <xf numFmtId="0" fontId="25" fillId="0" borderId="76" xfId="0" applyFont="1" applyBorder="1" applyAlignment="1">
      <alignment horizontal="center"/>
    </xf>
    <xf numFmtId="0" fontId="25" fillId="0" borderId="11" xfId="0" applyFont="1" applyBorder="1" applyAlignment="1">
      <alignment horizontal="center"/>
    </xf>
    <xf numFmtId="0" fontId="25" fillId="0" borderId="13" xfId="0" applyFont="1" applyBorder="1" applyAlignment="1">
      <alignment horizontal="center"/>
    </xf>
    <xf numFmtId="0" fontId="25" fillId="0" borderId="19" xfId="0" applyFont="1" applyBorder="1" applyAlignment="1">
      <alignment horizontal="center"/>
    </xf>
    <xf numFmtId="0" fontId="5" fillId="0" borderId="110" xfId="0" applyFont="1" applyBorder="1"/>
    <xf numFmtId="0" fontId="5" fillId="0" borderId="52" xfId="0" applyFont="1" applyBorder="1"/>
    <xf numFmtId="0" fontId="5" fillId="0" borderId="15" xfId="0" applyFont="1" applyBorder="1"/>
    <xf numFmtId="0" fontId="5" fillId="0" borderId="16" xfId="0" applyFont="1" applyBorder="1"/>
    <xf numFmtId="0" fontId="5" fillId="0" borderId="69" xfId="0" applyFont="1" applyBorder="1"/>
    <xf numFmtId="0" fontId="5" fillId="0" borderId="70" xfId="0" applyFont="1" applyBorder="1"/>
    <xf numFmtId="0" fontId="5" fillId="0" borderId="0" xfId="0" applyFont="1"/>
    <xf numFmtId="0" fontId="5" fillId="0" borderId="113" xfId="0" applyFont="1" applyBorder="1"/>
    <xf numFmtId="0" fontId="5" fillId="0" borderId="33" xfId="0" applyFont="1" applyBorder="1"/>
    <xf numFmtId="0" fontId="5" fillId="0" borderId="116" xfId="0" applyFont="1" applyBorder="1" applyAlignment="1">
      <alignment horizontal="left"/>
    </xf>
    <xf numFmtId="0" fontId="5" fillId="0" borderId="120" xfId="0" applyFont="1" applyBorder="1" applyAlignment="1">
      <alignment horizontal="left"/>
    </xf>
    <xf numFmtId="0" fontId="5" fillId="0" borderId="117" xfId="0" applyFont="1" applyBorder="1" applyAlignment="1">
      <alignment horizontal="left"/>
    </xf>
    <xf numFmtId="0" fontId="5" fillId="0" borderId="31" xfId="0" applyFont="1" applyBorder="1" applyAlignment="1">
      <alignment horizontal="left"/>
    </xf>
    <xf numFmtId="0" fontId="25" fillId="0" borderId="132" xfId="0" applyFont="1" applyBorder="1"/>
    <xf numFmtId="0" fontId="25" fillId="0" borderId="113" xfId="0" applyFont="1" applyBorder="1"/>
    <xf numFmtId="0" fontId="5" fillId="0" borderId="114" xfId="0" applyFont="1" applyBorder="1"/>
    <xf numFmtId="0" fontId="5" fillId="0" borderId="24" xfId="0" applyFont="1" applyBorder="1" applyAlignment="1">
      <alignment horizontal="center"/>
    </xf>
    <xf numFmtId="0" fontId="5" fillId="0" borderId="113" xfId="0" applyFont="1" applyBorder="1" applyAlignment="1">
      <alignment horizontal="center"/>
    </xf>
    <xf numFmtId="0" fontId="5" fillId="0" borderId="22" xfId="0" applyFont="1" applyBorder="1" applyAlignment="1">
      <alignment horizontal="center"/>
    </xf>
    <xf numFmtId="0" fontId="25" fillId="0" borderId="50" xfId="0" applyFont="1" applyBorder="1"/>
    <xf numFmtId="0" fontId="5" fillId="0" borderId="109" xfId="0" applyFont="1" applyBorder="1"/>
    <xf numFmtId="0" fontId="5" fillId="0" borderId="24" xfId="0" applyFont="1" applyBorder="1" applyAlignment="1">
      <alignment horizontal="left"/>
    </xf>
    <xf numFmtId="0" fontId="5" fillId="0" borderId="113" xfId="0" applyFont="1" applyBorder="1" applyAlignment="1">
      <alignment horizontal="left"/>
    </xf>
    <xf numFmtId="0" fontId="5" fillId="0" borderId="19" xfId="0" applyFont="1" applyBorder="1" applyAlignment="1">
      <alignment horizontal="left"/>
    </xf>
    <xf numFmtId="0" fontId="5" fillId="0" borderId="11" xfId="0" applyFont="1" applyBorder="1" applyAlignment="1">
      <alignment horizontal="left"/>
    </xf>
    <xf numFmtId="0" fontId="25" fillId="0" borderId="76" xfId="0" applyFont="1" applyBorder="1"/>
    <xf numFmtId="0" fontId="25" fillId="0" borderId="11" xfId="0" applyFont="1" applyBorder="1"/>
    <xf numFmtId="0" fontId="5" fillId="0" borderId="13" xfId="0" applyFont="1" applyBorder="1"/>
    <xf numFmtId="0" fontId="25" fillId="0" borderId="12" xfId="0" applyFont="1" applyBorder="1"/>
    <xf numFmtId="0" fontId="25" fillId="0" borderId="0" xfId="0" applyFont="1"/>
    <xf numFmtId="0" fontId="5" fillId="0" borderId="23" xfId="0" applyFont="1" applyBorder="1"/>
    <xf numFmtId="0" fontId="25" fillId="0" borderId="22" xfId="0" applyFont="1" applyBorder="1"/>
    <xf numFmtId="0" fontId="5" fillId="0" borderId="13" xfId="0" applyFont="1" applyBorder="1" applyAlignment="1">
      <alignment horizontal="left"/>
    </xf>
    <xf numFmtId="0" fontId="25" fillId="0" borderId="19"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28" xfId="0" applyFont="1" applyBorder="1" applyAlignment="1">
      <alignment horizontal="center"/>
    </xf>
    <xf numFmtId="0" fontId="42" fillId="0" borderId="113" xfId="0" applyFont="1" applyBorder="1" applyAlignment="1">
      <alignment horizontal="center"/>
    </xf>
    <xf numFmtId="0" fontId="42" fillId="0" borderId="0" xfId="0" applyFont="1" applyAlignment="1">
      <alignment horizontal="center"/>
    </xf>
    <xf numFmtId="0" fontId="42" fillId="0" borderId="11" xfId="0" applyFont="1" applyBorder="1" applyAlignment="1">
      <alignment horizontal="center"/>
    </xf>
    <xf numFmtId="0" fontId="5" fillId="24" borderId="11" xfId="0" applyFont="1" applyFill="1" applyBorder="1"/>
    <xf numFmtId="0" fontId="5" fillId="24" borderId="19" xfId="0" applyFont="1" applyFill="1" applyBorder="1"/>
    <xf numFmtId="0" fontId="25" fillId="24" borderId="19" xfId="0" applyFont="1" applyFill="1" applyBorder="1"/>
    <xf numFmtId="0" fontId="25" fillId="24" borderId="11" xfId="0" applyFont="1" applyFill="1" applyBorder="1"/>
    <xf numFmtId="0" fontId="81" fillId="24" borderId="24" xfId="0" applyFont="1" applyFill="1" applyBorder="1" applyAlignment="1">
      <alignment horizontal="left"/>
    </xf>
    <xf numFmtId="0" fontId="81" fillId="24" borderId="113" xfId="0" applyFont="1" applyFill="1" applyBorder="1" applyAlignment="1">
      <alignment horizontal="left"/>
    </xf>
    <xf numFmtId="0" fontId="5" fillId="24" borderId="113" xfId="0" applyFont="1" applyFill="1" applyBorder="1"/>
    <xf numFmtId="0" fontId="25" fillId="24" borderId="113" xfId="0" applyFont="1" applyFill="1" applyBorder="1"/>
    <xf numFmtId="0" fontId="25" fillId="24" borderId="24" xfId="0" applyFont="1" applyFill="1" applyBorder="1"/>
    <xf numFmtId="0" fontId="25" fillId="24" borderId="113" xfId="0" applyFont="1" applyFill="1" applyBorder="1" applyAlignment="1">
      <alignment horizontal="left"/>
    </xf>
    <xf numFmtId="0" fontId="142" fillId="0" borderId="11" xfId="0" applyFont="1" applyBorder="1" applyAlignment="1">
      <alignment horizontal="left"/>
    </xf>
    <xf numFmtId="0" fontId="142" fillId="0" borderId="13" xfId="0" applyFont="1" applyBorder="1" applyAlignment="1">
      <alignment horizontal="left"/>
    </xf>
    <xf numFmtId="0" fontId="142" fillId="0" borderId="11" xfId="0" applyFont="1" applyBorder="1"/>
    <xf numFmtId="0" fontId="25" fillId="19" borderId="109" xfId="38" quotePrefix="1" applyFont="1" applyFill="1" applyBorder="1" applyAlignment="1">
      <alignment horizontal="left"/>
    </xf>
    <xf numFmtId="0" fontId="25" fillId="23" borderId="52" xfId="38" quotePrefix="1" applyFont="1" applyFill="1" applyBorder="1" applyAlignment="1">
      <alignment horizontal="center" vertical="center"/>
    </xf>
    <xf numFmtId="0" fontId="25" fillId="23" borderId="54" xfId="38" quotePrefix="1" applyFont="1" applyFill="1" applyBorder="1" applyAlignment="1">
      <alignment horizontal="center" vertical="center"/>
    </xf>
    <xf numFmtId="0" fontId="5" fillId="23" borderId="70" xfId="38" applyFill="1" applyBorder="1" applyAlignment="1" applyProtection="1">
      <alignment horizontal="center" vertical="center"/>
      <protection locked="0"/>
    </xf>
    <xf numFmtId="0" fontId="5" fillId="23" borderId="16" xfId="38" applyFill="1" applyBorder="1" applyAlignment="1" applyProtection="1">
      <alignment horizontal="center" vertical="center"/>
      <protection locked="0"/>
    </xf>
    <xf numFmtId="0" fontId="5" fillId="23" borderId="28" xfId="38" applyFill="1" applyBorder="1" applyAlignment="1" applyProtection="1">
      <alignment horizontal="center" vertical="center"/>
      <protection locked="0"/>
    </xf>
    <xf numFmtId="0" fontId="5" fillId="23" borderId="63" xfId="38" quotePrefix="1" applyFill="1" applyBorder="1" applyAlignment="1" applyProtection="1">
      <alignment horizontal="left" vertical="center"/>
      <protection locked="0"/>
    </xf>
    <xf numFmtId="0" fontId="5" fillId="23" borderId="74" xfId="38" quotePrefix="1" applyFill="1" applyBorder="1" applyAlignment="1" applyProtection="1">
      <alignment horizontal="left" vertical="center"/>
      <protection locked="0"/>
    </xf>
    <xf numFmtId="0" fontId="25" fillId="23" borderId="71" xfId="38" applyFont="1" applyFill="1" applyBorder="1" applyAlignment="1">
      <alignment horizontal="left" vertical="center"/>
    </xf>
    <xf numFmtId="0" fontId="25" fillId="23" borderId="38" xfId="38" applyFont="1" applyFill="1" applyBorder="1" applyAlignment="1">
      <alignment horizontal="left" vertical="center"/>
    </xf>
    <xf numFmtId="0" fontId="25" fillId="23" borderId="73" xfId="38" applyFont="1" applyFill="1" applyBorder="1" applyAlignment="1">
      <alignment horizontal="left" vertical="center"/>
    </xf>
    <xf numFmtId="0" fontId="131" fillId="0" borderId="0" xfId="0" applyFont="1" applyAlignment="1">
      <alignment horizontal="center"/>
    </xf>
    <xf numFmtId="0" fontId="124" fillId="0" borderId="11" xfId="0" applyFont="1" applyBorder="1" applyAlignment="1">
      <alignment horizontal="center"/>
    </xf>
    <xf numFmtId="0" fontId="118" fillId="21" borderId="0" xfId="0" applyFont="1" applyFill="1" applyAlignment="1" applyProtection="1">
      <alignment horizontal="center" vertical="center"/>
      <protection locked="0"/>
    </xf>
    <xf numFmtId="0" fontId="98" fillId="21" borderId="0" xfId="0" applyFont="1" applyFill="1" applyAlignment="1" applyProtection="1">
      <alignment horizontal="center" vertical="center" wrapText="1"/>
      <protection locked="0"/>
    </xf>
    <xf numFmtId="0" fontId="101" fillId="21" borderId="0" xfId="0" applyFont="1" applyFill="1" applyAlignment="1" applyProtection="1">
      <alignment horizontal="left" vertical="center" wrapText="1"/>
      <protection locked="0"/>
    </xf>
    <xf numFmtId="0" fontId="31" fillId="21" borderId="53" xfId="0" applyFont="1" applyFill="1" applyBorder="1" applyAlignment="1" applyProtection="1">
      <alignment horizontal="center" vertical="center"/>
      <protection locked="0"/>
    </xf>
    <xf numFmtId="0" fontId="31" fillId="21" borderId="52" xfId="0" applyFont="1" applyFill="1" applyBorder="1" applyAlignment="1" applyProtection="1">
      <alignment horizontal="center" vertical="center"/>
      <protection locked="0"/>
    </xf>
    <xf numFmtId="0" fontId="31" fillId="21" borderId="54" xfId="0" applyFont="1" applyFill="1" applyBorder="1" applyAlignment="1" applyProtection="1">
      <alignment horizontal="center" vertical="center"/>
      <protection locked="0"/>
    </xf>
    <xf numFmtId="0" fontId="32" fillId="21" borderId="92" xfId="0" applyFont="1" applyFill="1" applyBorder="1" applyAlignment="1" applyProtection="1">
      <alignment horizontal="left"/>
      <protection locked="0"/>
    </xf>
    <xf numFmtId="0" fontId="32" fillId="21" borderId="48" xfId="0" applyFont="1" applyFill="1" applyBorder="1" applyAlignment="1" applyProtection="1">
      <alignment horizontal="left"/>
      <protection locked="0"/>
    </xf>
    <xf numFmtId="0" fontId="32" fillId="21" borderId="58" xfId="0" applyFont="1" applyFill="1" applyBorder="1" applyAlignment="1" applyProtection="1">
      <alignment horizontal="left"/>
      <protection locked="0"/>
    </xf>
    <xf numFmtId="0" fontId="35" fillId="21" borderId="47" xfId="0" applyFont="1" applyFill="1" applyBorder="1" applyAlignment="1">
      <alignment horizontal="center"/>
    </xf>
    <xf numFmtId="0" fontId="35" fillId="21" borderId="48" xfId="0" applyFont="1" applyFill="1" applyBorder="1" applyAlignment="1">
      <alignment horizontal="center"/>
    </xf>
    <xf numFmtId="0" fontId="35" fillId="21" borderId="49" xfId="0" applyFont="1" applyFill="1" applyBorder="1" applyAlignment="1">
      <alignment horizontal="center"/>
    </xf>
    <xf numFmtId="0" fontId="32" fillId="21" borderId="30" xfId="0" applyFont="1" applyFill="1" applyBorder="1" applyAlignment="1" applyProtection="1">
      <alignment horizontal="left"/>
      <protection locked="0"/>
    </xf>
    <xf numFmtId="0" fontId="32" fillId="21" borderId="118" xfId="0" applyFont="1" applyFill="1" applyBorder="1" applyAlignment="1" applyProtection="1">
      <alignment horizontal="left"/>
      <protection locked="0"/>
    </xf>
    <xf numFmtId="0" fontId="32" fillId="21" borderId="117" xfId="0" applyFont="1" applyFill="1" applyBorder="1" applyAlignment="1" applyProtection="1">
      <alignment horizontal="left"/>
      <protection locked="0"/>
    </xf>
    <xf numFmtId="0" fontId="35" fillId="21" borderId="116" xfId="0" applyFont="1" applyFill="1" applyBorder="1" applyAlignment="1">
      <alignment horizontal="center"/>
    </xf>
    <xf numFmtId="0" fontId="35" fillId="21" borderId="118" xfId="0" applyFont="1" applyFill="1" applyBorder="1" applyAlignment="1">
      <alignment horizontal="center"/>
    </xf>
    <xf numFmtId="0" fontId="35" fillId="21" borderId="31" xfId="0" applyFont="1" applyFill="1" applyBorder="1" applyAlignment="1">
      <alignment horizontal="center"/>
    </xf>
    <xf numFmtId="0" fontId="32" fillId="21" borderId="116" xfId="0" applyFont="1" applyFill="1" applyBorder="1" applyAlignment="1">
      <alignment horizontal="center"/>
    </xf>
    <xf numFmtId="0" fontId="32" fillId="21" borderId="118" xfId="0" applyFont="1" applyFill="1" applyBorder="1" applyAlignment="1">
      <alignment horizontal="center"/>
    </xf>
    <xf numFmtId="0" fontId="32" fillId="21" borderId="31" xfId="0" applyFont="1" applyFill="1" applyBorder="1" applyAlignment="1">
      <alignment horizontal="center"/>
    </xf>
    <xf numFmtId="0" fontId="35" fillId="21" borderId="116" xfId="0" applyFont="1" applyFill="1" applyBorder="1" applyAlignment="1" applyProtection="1">
      <alignment horizontal="center"/>
      <protection locked="0"/>
    </xf>
    <xf numFmtId="0" fontId="35" fillId="21" borderId="120" xfId="0" applyFont="1" applyFill="1" applyBorder="1" applyAlignment="1" applyProtection="1">
      <alignment horizontal="center"/>
      <protection locked="0"/>
    </xf>
    <xf numFmtId="0" fontId="35" fillId="21" borderId="31" xfId="0" applyFont="1" applyFill="1" applyBorder="1" applyAlignment="1" applyProtection="1">
      <alignment horizontal="center"/>
      <protection locked="0"/>
    </xf>
    <xf numFmtId="0" fontId="35" fillId="21" borderId="118" xfId="0" applyFont="1" applyFill="1" applyBorder="1" applyAlignment="1" applyProtection="1">
      <alignment horizontal="center"/>
      <protection locked="0"/>
    </xf>
    <xf numFmtId="0" fontId="33" fillId="21" borderId="30" xfId="0" applyFont="1" applyFill="1" applyBorder="1" applyAlignment="1" applyProtection="1">
      <alignment horizontal="right"/>
      <protection locked="0"/>
    </xf>
    <xf numFmtId="0" fontId="33" fillId="21" borderId="118" xfId="0" applyFont="1" applyFill="1" applyBorder="1" applyAlignment="1" applyProtection="1">
      <alignment horizontal="right"/>
      <protection locked="0"/>
    </xf>
    <xf numFmtId="0" fontId="33" fillId="21" borderId="117" xfId="0" applyFont="1" applyFill="1" applyBorder="1" applyAlignment="1" applyProtection="1">
      <alignment horizontal="right"/>
      <protection locked="0"/>
    </xf>
    <xf numFmtId="0" fontId="35" fillId="21" borderId="119" xfId="0" applyFont="1" applyFill="1" applyBorder="1" applyAlignment="1" applyProtection="1">
      <alignment horizontal="center"/>
      <protection locked="0"/>
    </xf>
    <xf numFmtId="0" fontId="35" fillId="21" borderId="113" xfId="0" applyFont="1" applyFill="1" applyBorder="1" applyAlignment="1" applyProtection="1">
      <alignment horizontal="center"/>
      <protection locked="0"/>
    </xf>
    <xf numFmtId="0" fontId="35" fillId="21" borderId="131" xfId="0" applyFont="1" applyFill="1" applyBorder="1" applyAlignment="1" applyProtection="1">
      <alignment horizontal="center"/>
      <protection locked="0"/>
    </xf>
    <xf numFmtId="0" fontId="35" fillId="21" borderId="55" xfId="0" applyFont="1" applyFill="1" applyBorder="1" applyAlignment="1" applyProtection="1">
      <alignment horizontal="center"/>
      <protection locked="0"/>
    </xf>
    <xf numFmtId="0" fontId="35" fillId="21" borderId="110" xfId="0" applyFont="1" applyFill="1" applyBorder="1" applyAlignment="1" applyProtection="1">
      <alignment horizontal="center"/>
      <protection locked="0"/>
    </xf>
    <xf numFmtId="0" fontId="35" fillId="21" borderId="108" xfId="0" applyFont="1" applyFill="1" applyBorder="1" applyAlignment="1" applyProtection="1">
      <alignment horizontal="center"/>
      <protection locked="0"/>
    </xf>
    <xf numFmtId="0" fontId="32" fillId="21" borderId="18" xfId="0" applyFont="1" applyFill="1" applyBorder="1" applyAlignment="1" applyProtection="1">
      <alignment horizontal="right"/>
      <protection locked="0"/>
    </xf>
    <xf numFmtId="0" fontId="32" fillId="21" borderId="33" xfId="0" applyFont="1" applyFill="1" applyBorder="1" applyAlignment="1" applyProtection="1">
      <alignment horizontal="right"/>
      <protection locked="0"/>
    </xf>
    <xf numFmtId="0" fontId="32" fillId="21" borderId="21" xfId="0" applyFont="1" applyFill="1" applyBorder="1" applyAlignment="1" applyProtection="1">
      <alignment horizontal="right"/>
      <protection locked="0"/>
    </xf>
    <xf numFmtId="0" fontId="0" fillId="22" borderId="19" xfId="0" applyFill="1" applyBorder="1" applyAlignment="1" applyProtection="1">
      <alignment horizontal="left"/>
      <protection locked="0"/>
    </xf>
    <xf numFmtId="0" fontId="0" fillId="22" borderId="11" xfId="0" applyFill="1" applyBorder="1" applyAlignment="1" applyProtection="1">
      <alignment horizontal="left"/>
      <protection locked="0"/>
    </xf>
    <xf numFmtId="14" fontId="0" fillId="22" borderId="11" xfId="0" applyNumberFormat="1" applyFill="1" applyBorder="1" applyAlignment="1" applyProtection="1">
      <alignment horizontal="left"/>
      <protection locked="0"/>
    </xf>
    <xf numFmtId="0" fontId="0" fillId="22" borderId="13" xfId="0" applyFill="1" applyBorder="1" applyAlignment="1" applyProtection="1">
      <alignment horizontal="left"/>
      <protection locked="0"/>
    </xf>
    <xf numFmtId="0" fontId="25" fillId="22" borderId="80" xfId="0" quotePrefix="1" applyFont="1" applyFill="1" applyBorder="1" applyAlignment="1">
      <alignment horizontal="center"/>
    </xf>
    <xf numFmtId="0" fontId="25" fillId="22" borderId="108" xfId="0" quotePrefix="1" applyFont="1" applyFill="1" applyBorder="1" applyAlignment="1">
      <alignment horizontal="center"/>
    </xf>
    <xf numFmtId="0" fontId="25" fillId="22" borderId="21" xfId="0" applyFont="1" applyFill="1" applyBorder="1" applyAlignment="1">
      <alignment vertical="center"/>
    </xf>
    <xf numFmtId="0" fontId="25" fillId="23" borderId="45" xfId="0" applyFont="1" applyFill="1" applyBorder="1" applyAlignment="1">
      <alignment vertical="center"/>
    </xf>
    <xf numFmtId="0" fontId="25" fillId="23" borderId="34" xfId="0" quotePrefix="1" applyFont="1" applyFill="1" applyBorder="1" applyAlignment="1">
      <alignment vertical="center"/>
    </xf>
    <xf numFmtId="0" fontId="25" fillId="23" borderId="32" xfId="0" quotePrefix="1" applyFont="1" applyFill="1" applyBorder="1" applyAlignment="1">
      <alignment vertical="center"/>
    </xf>
    <xf numFmtId="0" fontId="25" fillId="0" borderId="53"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101"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5" fillId="0" borderId="103" xfId="0" applyFont="1" applyBorder="1" applyAlignment="1" applyProtection="1">
      <alignment horizontal="center" vertical="center" wrapText="1"/>
      <protection locked="0"/>
    </xf>
    <xf numFmtId="0" fontId="25" fillId="0" borderId="99"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100" xfId="0" applyFont="1" applyBorder="1" applyAlignment="1" applyProtection="1">
      <alignment horizontal="center" vertical="center" wrapText="1"/>
      <protection locked="0"/>
    </xf>
    <xf numFmtId="0" fontId="25" fillId="0" borderId="102" xfId="0" applyFont="1" applyBorder="1" applyAlignment="1" applyProtection="1">
      <alignment horizontal="center" vertical="center" wrapText="1"/>
      <protection locked="0"/>
    </xf>
    <xf numFmtId="0" fontId="25" fillId="0" borderId="80" xfId="0" applyFont="1" applyBorder="1" applyAlignment="1" applyProtection="1">
      <alignment horizontal="center" vertical="center" wrapText="1"/>
      <protection locked="0"/>
    </xf>
    <xf numFmtId="0" fontId="25" fillId="0" borderId="104" xfId="0" applyFont="1" applyBorder="1" applyAlignment="1" applyProtection="1">
      <alignment horizontal="center" vertical="center" wrapText="1"/>
      <protection locked="0"/>
    </xf>
    <xf numFmtId="0" fontId="25" fillId="0" borderId="105" xfId="0" applyFont="1" applyBorder="1" applyAlignment="1" applyProtection="1">
      <alignment horizontal="center" vertical="center" wrapText="1"/>
      <protection locked="0"/>
    </xf>
    <xf numFmtId="0" fontId="25" fillId="0" borderId="106" xfId="0" applyFont="1" applyBorder="1" applyAlignment="1" applyProtection="1">
      <alignment horizontal="center" vertical="center" wrapText="1"/>
      <protection locked="0"/>
    </xf>
    <xf numFmtId="0" fontId="25" fillId="0" borderId="107" xfId="0" applyFont="1" applyBorder="1" applyAlignment="1" applyProtection="1">
      <alignment horizontal="center" vertical="center" wrapText="1"/>
      <protection locked="0"/>
    </xf>
    <xf numFmtId="0" fontId="38" fillId="22" borderId="24" xfId="0" applyFont="1" applyFill="1" applyBorder="1" applyAlignment="1">
      <alignment horizontal="left"/>
    </xf>
    <xf numFmtId="0" fontId="38" fillId="22" borderId="25" xfId="0" applyFont="1" applyFill="1" applyBorder="1" applyAlignment="1">
      <alignment horizontal="left"/>
    </xf>
    <xf numFmtId="0" fontId="38" fillId="22" borderId="26" xfId="0" applyFont="1" applyFill="1" applyBorder="1" applyAlignment="1">
      <alignment horizontal="left"/>
    </xf>
    <xf numFmtId="0" fontId="5" fillId="23" borderId="56" xfId="0" applyFont="1" applyFill="1" applyBorder="1" applyAlignment="1">
      <alignment horizontal="left" vertical="center"/>
    </xf>
    <xf numFmtId="0" fontId="5" fillId="23" borderId="59" xfId="0" applyFont="1" applyFill="1" applyBorder="1" applyAlignment="1">
      <alignment horizontal="left" vertical="center"/>
    </xf>
    <xf numFmtId="0" fontId="5" fillId="23" borderId="45" xfId="0" applyFont="1" applyFill="1" applyBorder="1" applyAlignment="1">
      <alignment horizontal="left" vertical="center"/>
    </xf>
    <xf numFmtId="0" fontId="5" fillId="23" borderId="46" xfId="0" applyFont="1" applyFill="1" applyBorder="1" applyAlignment="1">
      <alignment horizontal="left" vertical="center"/>
    </xf>
    <xf numFmtId="0" fontId="25" fillId="22" borderId="15" xfId="0" applyFont="1" applyFill="1" applyBorder="1" applyAlignment="1">
      <alignment horizontal="left" vertical="top"/>
    </xf>
    <xf numFmtId="0" fontId="25" fillId="22" borderId="16" xfId="0" applyFont="1" applyFill="1" applyBorder="1" applyAlignment="1">
      <alignment horizontal="left" vertical="top"/>
    </xf>
    <xf numFmtId="0" fontId="0" fillId="22" borderId="16" xfId="0" applyFill="1" applyBorder="1" applyAlignment="1">
      <alignment horizontal="center" vertical="top"/>
    </xf>
    <xf numFmtId="0" fontId="0" fillId="22" borderId="28" xfId="0" applyFill="1" applyBorder="1" applyAlignment="1">
      <alignment horizontal="center" vertical="top"/>
    </xf>
    <xf numFmtId="0" fontId="25" fillId="22" borderId="58" xfId="0" applyFont="1" applyFill="1" applyBorder="1" applyAlignment="1">
      <alignment vertical="center"/>
    </xf>
    <xf numFmtId="0" fontId="25" fillId="23" borderId="56" xfId="0" applyFont="1" applyFill="1" applyBorder="1" applyAlignment="1">
      <alignment vertical="center"/>
    </xf>
    <xf numFmtId="0" fontId="5" fillId="23" borderId="56" xfId="0" quotePrefix="1" applyFont="1" applyFill="1" applyBorder="1" applyAlignment="1">
      <alignment horizontal="center" vertical="center"/>
    </xf>
    <xf numFmtId="0" fontId="5" fillId="23" borderId="59" xfId="0" quotePrefix="1" applyFont="1" applyFill="1" applyBorder="1" applyAlignment="1">
      <alignment horizontal="center" vertical="center"/>
    </xf>
    <xf numFmtId="0" fontId="25" fillId="18" borderId="18" xfId="0" quotePrefix="1" applyFont="1" applyFill="1" applyBorder="1" applyAlignment="1">
      <alignment horizontal="left" vertical="center"/>
    </xf>
    <xf numFmtId="0" fontId="25" fillId="18" borderId="21" xfId="0" quotePrefix="1" applyFont="1" applyFill="1" applyBorder="1" applyAlignment="1">
      <alignment horizontal="left" vertical="center"/>
    </xf>
    <xf numFmtId="0" fontId="25" fillId="18" borderId="92" xfId="0" quotePrefix="1" applyFont="1" applyFill="1" applyBorder="1" applyAlignment="1">
      <alignment horizontal="left" vertical="center"/>
    </xf>
    <xf numFmtId="0" fontId="25" fillId="18" borderId="58" xfId="0" quotePrefix="1" applyFont="1" applyFill="1" applyBorder="1" applyAlignment="1">
      <alignment horizontal="left" vertical="center"/>
    </xf>
    <xf numFmtId="0" fontId="0" fillId="22" borderId="19" xfId="0" applyFill="1" applyBorder="1" applyAlignment="1">
      <alignment horizontal="left"/>
    </xf>
    <xf numFmtId="0" fontId="0" fillId="22" borderId="11" xfId="0" applyFill="1" applyBorder="1" applyAlignment="1">
      <alignment horizontal="left"/>
    </xf>
    <xf numFmtId="0" fontId="25" fillId="0" borderId="15"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0" borderId="50" xfId="0" applyFont="1" applyBorder="1" applyAlignment="1" applyProtection="1">
      <alignment horizontal="center" vertical="center" wrapText="1"/>
      <protection locked="0"/>
    </xf>
    <xf numFmtId="0" fontId="25" fillId="0" borderId="108" xfId="0" applyFont="1" applyBorder="1" applyAlignment="1" applyProtection="1">
      <alignment horizontal="center" vertical="center" wrapText="1"/>
      <protection locked="0"/>
    </xf>
    <xf numFmtId="0" fontId="25" fillId="23" borderId="34" xfId="0" quotePrefix="1" applyFont="1" applyFill="1" applyBorder="1" applyAlignment="1" applyProtection="1">
      <alignment vertical="center"/>
      <protection locked="0"/>
    </xf>
    <xf numFmtId="0" fontId="25" fillId="23" borderId="33" xfId="0" quotePrefix="1" applyFont="1" applyFill="1" applyBorder="1" applyAlignment="1" applyProtection="1">
      <alignment vertical="center"/>
      <protection locked="0"/>
    </xf>
    <xf numFmtId="0" fontId="25" fillId="23" borderId="21" xfId="0" quotePrefix="1" applyFont="1" applyFill="1" applyBorder="1" applyAlignment="1" applyProtection="1">
      <alignment vertical="center"/>
      <protection locked="0"/>
    </xf>
    <xf numFmtId="0" fontId="25" fillId="23" borderId="57" xfId="0" applyFont="1" applyFill="1" applyBorder="1" applyAlignment="1">
      <alignment vertical="center"/>
    </xf>
    <xf numFmtId="0" fontId="0" fillId="23" borderId="56" xfId="0" applyFill="1" applyBorder="1" applyAlignment="1" applyProtection="1">
      <alignment vertical="center"/>
      <protection locked="0"/>
    </xf>
    <xf numFmtId="0" fontId="0" fillId="23" borderId="47" xfId="0" applyFill="1" applyBorder="1" applyAlignment="1" applyProtection="1">
      <alignment vertical="center"/>
      <protection locked="0"/>
    </xf>
    <xf numFmtId="0" fontId="5" fillId="23" borderId="56" xfId="0" quotePrefix="1" applyFont="1" applyFill="1" applyBorder="1" applyAlignment="1" applyProtection="1">
      <alignment vertical="center"/>
      <protection locked="0"/>
    </xf>
    <xf numFmtId="0" fontId="5" fillId="23" borderId="59" xfId="0" quotePrefix="1" applyFont="1" applyFill="1" applyBorder="1" applyAlignment="1" applyProtection="1">
      <alignment vertical="center"/>
      <protection locked="0"/>
    </xf>
    <xf numFmtId="0" fontId="4" fillId="0" borderId="34"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18" borderId="20" xfId="0" applyFont="1" applyFill="1" applyBorder="1" applyAlignment="1">
      <alignment horizontal="left" vertical="center"/>
    </xf>
    <xf numFmtId="0" fontId="4" fillId="18" borderId="29" xfId="0" applyFont="1" applyFill="1" applyBorder="1" applyAlignment="1">
      <alignment horizontal="left" vertical="center"/>
    </xf>
    <xf numFmtId="0" fontId="4" fillId="18" borderId="14" xfId="0" applyFont="1" applyFill="1" applyBorder="1" applyAlignment="1">
      <alignment horizontal="left" vertical="center"/>
    </xf>
    <xf numFmtId="0" fontId="4" fillId="18" borderId="31" xfId="0" applyFont="1" applyFill="1" applyBorder="1" applyAlignment="1">
      <alignment horizontal="left" vertical="center"/>
    </xf>
    <xf numFmtId="0" fontId="4" fillId="0" borderId="34"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xf numFmtId="0" fontId="22" fillId="18" borderId="0" xfId="38" applyFont="1" applyFill="1" applyAlignment="1">
      <alignment horizontal="left" vertical="center"/>
    </xf>
    <xf numFmtId="0" fontId="4" fillId="0" borderId="20"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22" xfId="0" applyFont="1" applyBorder="1"/>
    <xf numFmtId="0" fontId="0" fillId="19" borderId="0" xfId="0" applyFill="1"/>
    <xf numFmtId="0" fontId="26" fillId="0" borderId="22" xfId="0" applyFont="1" applyBorder="1"/>
    <xf numFmtId="0" fontId="26" fillId="0" borderId="0" xfId="0" applyFont="1"/>
    <xf numFmtId="0" fontId="26" fillId="0" borderId="23" xfId="0" applyFont="1" applyBorder="1"/>
    <xf numFmtId="0" fontId="24" fillId="0" borderId="0" xfId="38" applyFont="1" applyAlignment="1">
      <alignment horizontal="left" indent="1"/>
    </xf>
    <xf numFmtId="0" fontId="22" fillId="0" borderId="0" xfId="38" applyFont="1"/>
    <xf numFmtId="0" fontId="4" fillId="0" borderId="24" xfId="0" applyFont="1" applyBorder="1" applyAlignment="1" applyProtection="1">
      <alignment horizontal="left" vertical="top" shrinkToFit="1"/>
      <protection locked="0"/>
    </xf>
    <xf numFmtId="0" fontId="4" fillId="0" borderId="25" xfId="0" applyFont="1" applyBorder="1" applyAlignment="1" applyProtection="1">
      <alignment horizontal="left" vertical="top" shrinkToFit="1"/>
      <protection locked="0"/>
    </xf>
    <xf numFmtId="0" fontId="4" fillId="0" borderId="26" xfId="0" applyFont="1" applyBorder="1" applyAlignment="1" applyProtection="1">
      <alignment horizontal="left" vertical="top" shrinkToFit="1"/>
      <protection locked="0"/>
    </xf>
    <xf numFmtId="0" fontId="4" fillId="0" borderId="22" xfId="0" applyFont="1" applyBorder="1" applyAlignment="1" applyProtection="1">
      <alignment horizontal="left" vertical="top" shrinkToFit="1"/>
      <protection locked="0"/>
    </xf>
    <xf numFmtId="0" fontId="4" fillId="0" borderId="0" xfId="0" applyFont="1" applyAlignment="1" applyProtection="1">
      <alignment horizontal="left" vertical="top" shrinkToFit="1"/>
      <protection locked="0"/>
    </xf>
    <xf numFmtId="0" fontId="4" fillId="0" borderId="23" xfId="0" applyFont="1" applyBorder="1" applyAlignment="1" applyProtection="1">
      <alignment horizontal="left" vertical="top" shrinkToFit="1"/>
      <protection locked="0"/>
    </xf>
    <xf numFmtId="0" fontId="4" fillId="0" borderId="19" xfId="0" applyFont="1" applyBorder="1" applyAlignment="1" applyProtection="1">
      <alignment horizontal="left" vertical="top" shrinkToFit="1"/>
      <protection locked="0"/>
    </xf>
    <xf numFmtId="0" fontId="4" fillId="0" borderId="11" xfId="0" applyFont="1" applyBorder="1" applyAlignment="1" applyProtection="1">
      <alignment horizontal="left" vertical="top" shrinkToFit="1"/>
      <protection locked="0"/>
    </xf>
    <xf numFmtId="0" fontId="4" fillId="0" borderId="13" xfId="0" applyFont="1" applyBorder="1" applyAlignment="1" applyProtection="1">
      <alignment horizontal="left" vertical="top" shrinkToFit="1"/>
      <protection locked="0"/>
    </xf>
    <xf numFmtId="0" fontId="3" fillId="0" borderId="0" xfId="0" applyFont="1"/>
    <xf numFmtId="0" fontId="24" fillId="0" borderId="23" xfId="38" applyFont="1" applyBorder="1" applyAlignment="1">
      <alignment horizontal="left" indent="1"/>
    </xf>
    <xf numFmtId="0" fontId="24" fillId="0" borderId="22" xfId="38" applyFont="1" applyBorder="1" applyAlignment="1">
      <alignment horizontal="left" indent="1"/>
    </xf>
    <xf numFmtId="0" fontId="24" fillId="0" borderId="20" xfId="38" applyFont="1" applyBorder="1" applyAlignment="1" applyProtection="1">
      <alignment horizontal="left" vertical="center" indent="1"/>
      <protection locked="0"/>
    </xf>
    <xf numFmtId="0" fontId="24" fillId="0" borderId="29" xfId="38" applyFont="1" applyBorder="1" applyAlignment="1" applyProtection="1">
      <alignment horizontal="left" vertical="center" indent="1"/>
      <protection locked="0"/>
    </xf>
    <xf numFmtId="0" fontId="24" fillId="0" borderId="14" xfId="38" applyFont="1" applyBorder="1" applyAlignment="1" applyProtection="1">
      <alignment horizontal="left" vertical="center" indent="1"/>
      <protection locked="0"/>
    </xf>
    <xf numFmtId="0" fontId="0" fillId="19" borderId="25" xfId="0" applyFill="1" applyBorder="1" applyAlignment="1">
      <alignment horizontal="center"/>
    </xf>
    <xf numFmtId="0" fontId="4" fillId="18" borderId="0" xfId="0" applyFont="1" applyFill="1" applyAlignment="1">
      <alignment horizontal="left"/>
    </xf>
    <xf numFmtId="14" fontId="4" fillId="0" borderId="20" xfId="0" applyNumberFormat="1" applyFont="1" applyBorder="1" applyAlignment="1" applyProtection="1">
      <alignment horizontal="left" vertical="center"/>
      <protection locked="0"/>
    </xf>
    <xf numFmtId="170" fontId="4" fillId="0" borderId="20" xfId="0" applyNumberFormat="1" applyFont="1" applyBorder="1" applyAlignment="1" applyProtection="1">
      <alignment horizontal="left" vertical="center"/>
      <protection locked="0"/>
    </xf>
    <xf numFmtId="170" fontId="4" fillId="0" borderId="29" xfId="0" applyNumberFormat="1" applyFont="1" applyBorder="1" applyAlignment="1" applyProtection="1">
      <alignment horizontal="left" vertical="center"/>
      <protection locked="0"/>
    </xf>
    <xf numFmtId="170" fontId="4" fillId="0" borderId="14" xfId="0" applyNumberFormat="1" applyFont="1" applyBorder="1" applyAlignment="1" applyProtection="1">
      <alignment horizontal="left" vertical="center"/>
      <protection locked="0"/>
    </xf>
    <xf numFmtId="0" fontId="3" fillId="0" borderId="0" xfId="0" applyFont="1" applyAlignment="1">
      <alignment horizontal="left"/>
    </xf>
    <xf numFmtId="0" fontId="128" fillId="0" borderId="20" xfId="0" applyFont="1" applyBorder="1" applyAlignment="1" applyProtection="1">
      <alignment horizontal="left" vertical="center"/>
      <protection locked="0"/>
    </xf>
    <xf numFmtId="0" fontId="128" fillId="0" borderId="29" xfId="0" applyFont="1" applyBorder="1" applyAlignment="1" applyProtection="1">
      <alignment horizontal="left" vertical="center"/>
      <protection locked="0"/>
    </xf>
    <xf numFmtId="0" fontId="128" fillId="0" borderId="14" xfId="0" applyFont="1" applyBorder="1" applyAlignment="1" applyProtection="1">
      <alignment horizontal="left" vertical="center"/>
      <protection locked="0"/>
    </xf>
    <xf numFmtId="0" fontId="4" fillId="0" borderId="24" xfId="0" applyFont="1" applyBorder="1" applyAlignment="1" applyProtection="1">
      <alignment horizontal="justify" vertical="top" shrinkToFit="1"/>
      <protection locked="0"/>
    </xf>
    <xf numFmtId="0" fontId="4" fillId="0" borderId="25" xfId="0" applyFont="1" applyBorder="1" applyAlignment="1" applyProtection="1">
      <alignment horizontal="justify" vertical="top" shrinkToFit="1"/>
      <protection locked="0"/>
    </xf>
    <xf numFmtId="0" fontId="4" fillId="0" borderId="26" xfId="0" applyFont="1" applyBorder="1" applyAlignment="1" applyProtection="1">
      <alignment horizontal="justify" vertical="top" shrinkToFit="1"/>
      <protection locked="0"/>
    </xf>
    <xf numFmtId="0" fontId="4" fillId="0" borderId="19" xfId="0" applyFont="1" applyBorder="1" applyAlignment="1" applyProtection="1">
      <alignment horizontal="justify" vertical="top" shrinkToFit="1"/>
      <protection locked="0"/>
    </xf>
    <xf numFmtId="0" fontId="4" fillId="0" borderId="11" xfId="0" applyFont="1" applyBorder="1" applyAlignment="1" applyProtection="1">
      <alignment horizontal="justify" vertical="top" shrinkToFit="1"/>
      <protection locked="0"/>
    </xf>
    <xf numFmtId="0" fontId="4" fillId="0" borderId="13" xfId="0" applyFont="1" applyBorder="1" applyAlignment="1" applyProtection="1">
      <alignment horizontal="justify" vertical="top" shrinkToFit="1"/>
      <protection locked="0"/>
    </xf>
    <xf numFmtId="0" fontId="4" fillId="18" borderId="17" xfId="0" applyFont="1" applyFill="1" applyBorder="1" applyAlignment="1">
      <alignment horizontal="left" vertical="center"/>
    </xf>
    <xf numFmtId="14" fontId="4" fillId="0" borderId="20" xfId="0" applyNumberFormat="1" applyFont="1" applyBorder="1" applyAlignment="1" applyProtection="1">
      <alignment horizontal="center" vertical="center"/>
      <protection locked="0"/>
    </xf>
    <xf numFmtId="14" fontId="4" fillId="0" borderId="29" xfId="0" applyNumberFormat="1" applyFont="1" applyBorder="1" applyAlignment="1" applyProtection="1">
      <alignment horizontal="center" vertical="center"/>
      <protection locked="0"/>
    </xf>
    <xf numFmtId="14" fontId="4" fillId="0" borderId="14" xfId="0" applyNumberFormat="1" applyFont="1" applyBorder="1" applyAlignment="1" applyProtection="1">
      <alignment horizontal="center" vertical="center"/>
      <protection locked="0"/>
    </xf>
    <xf numFmtId="168" fontId="4" fillId="0" borderId="20" xfId="0" applyNumberFormat="1" applyFont="1" applyBorder="1" applyAlignment="1" applyProtection="1">
      <alignment horizontal="center" vertical="center"/>
      <protection locked="0"/>
    </xf>
    <xf numFmtId="168" fontId="4" fillId="0" borderId="29" xfId="0" applyNumberFormat="1" applyFont="1" applyBorder="1" applyAlignment="1" applyProtection="1">
      <alignment horizontal="center" vertical="center"/>
      <protection locked="0"/>
    </xf>
    <xf numFmtId="168" fontId="4" fillId="0" borderId="14" xfId="0" applyNumberFormat="1" applyFont="1" applyBorder="1" applyAlignment="1" applyProtection="1">
      <alignment horizontal="center" vertical="center"/>
      <protection locked="0"/>
    </xf>
    <xf numFmtId="0" fontId="4" fillId="0" borderId="32" xfId="0" applyFont="1" applyBorder="1" applyAlignment="1" applyProtection="1">
      <alignment horizontal="left" vertical="center"/>
      <protection locked="0"/>
    </xf>
    <xf numFmtId="0" fontId="22" fillId="0" borderId="0" xfId="38" applyFont="1" applyAlignment="1">
      <alignment horizontal="left"/>
    </xf>
    <xf numFmtId="0" fontId="4" fillId="0" borderId="0" xfId="0" applyFont="1" applyAlignment="1">
      <alignment horizontal="left"/>
    </xf>
    <xf numFmtId="0" fontId="4" fillId="0" borderId="23" xfId="0" applyFont="1" applyBorder="1" applyAlignment="1">
      <alignment horizontal="left"/>
    </xf>
    <xf numFmtId="0" fontId="4" fillId="0" borderId="20" xfId="0" applyFont="1" applyBorder="1" applyAlignment="1" applyProtection="1">
      <alignment horizontal="left"/>
      <protection locked="0"/>
    </xf>
    <xf numFmtId="0" fontId="4" fillId="0" borderId="29"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4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18" borderId="57" xfId="0" applyFont="1" applyFill="1" applyBorder="1" applyAlignment="1">
      <alignment horizontal="left" vertical="center"/>
    </xf>
    <xf numFmtId="0" fontId="4" fillId="18" borderId="56" xfId="0" applyFont="1" applyFill="1" applyBorder="1" applyAlignment="1">
      <alignment horizontal="left" vertical="center"/>
    </xf>
    <xf numFmtId="0" fontId="4" fillId="0" borderId="0" xfId="0" applyFont="1" applyAlignment="1">
      <alignment horizontal="left" vertical="center"/>
    </xf>
    <xf numFmtId="0" fontId="4" fillId="18" borderId="59" xfId="0" applyFont="1" applyFill="1" applyBorder="1" applyAlignment="1">
      <alignment horizontal="left" vertical="center"/>
    </xf>
    <xf numFmtId="0" fontId="4" fillId="18" borderId="42" xfId="0" applyFont="1" applyFill="1" applyBorder="1" applyAlignment="1">
      <alignment horizontal="left" vertical="center"/>
    </xf>
    <xf numFmtId="0" fontId="4" fillId="18" borderId="1" xfId="0" applyFont="1" applyFill="1" applyBorder="1" applyAlignment="1">
      <alignment horizontal="left" vertical="center"/>
    </xf>
    <xf numFmtId="0" fontId="4" fillId="18" borderId="43" xfId="0" applyFont="1" applyFill="1" applyBorder="1" applyAlignment="1">
      <alignment horizontal="left" vertical="center"/>
    </xf>
    <xf numFmtId="0" fontId="4" fillId="18" borderId="30" xfId="0" applyFont="1" applyFill="1" applyBorder="1" applyAlignment="1">
      <alignment horizontal="left" vertical="center"/>
    </xf>
    <xf numFmtId="0" fontId="4" fillId="0" borderId="18" xfId="0" applyFont="1" applyBorder="1" applyAlignment="1" applyProtection="1">
      <alignment horizontal="left" vertical="center"/>
      <protection locked="0"/>
    </xf>
    <xf numFmtId="0" fontId="0" fillId="19" borderId="53" xfId="0" applyFill="1" applyBorder="1"/>
    <xf numFmtId="0" fontId="0" fillId="19" borderId="52" xfId="0" applyFill="1" applyBorder="1"/>
    <xf numFmtId="0" fontId="0" fillId="19" borderId="54" xfId="0" applyFill="1" applyBorder="1"/>
    <xf numFmtId="0" fontId="4" fillId="0" borderId="2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3" fillId="0" borderId="0" xfId="0" applyFont="1" applyProtection="1">
      <protection locked="0" hidden="1"/>
    </xf>
    <xf numFmtId="0" fontId="3" fillId="0" borderId="0" xfId="0" applyFont="1" applyAlignment="1" applyProtection="1">
      <alignment horizontal="left"/>
      <protection locked="0" hidden="1"/>
    </xf>
    <xf numFmtId="0" fontId="4" fillId="0" borderId="136" xfId="0" applyFont="1" applyBorder="1" applyAlignment="1" applyProtection="1">
      <alignment horizontal="left" vertical="center"/>
      <protection locked="0" hidden="1"/>
    </xf>
    <xf numFmtId="0" fontId="4" fillId="0" borderId="119" xfId="0" applyFont="1" applyBorder="1" applyAlignment="1" applyProtection="1">
      <alignment horizontal="left" vertical="top" shrinkToFit="1"/>
      <protection locked="0" hidden="1"/>
    </xf>
    <xf numFmtId="0" fontId="4" fillId="0" borderId="113" xfId="0" applyFont="1" applyBorder="1" applyAlignment="1" applyProtection="1">
      <alignment horizontal="left" vertical="top" shrinkToFit="1"/>
      <protection locked="0" hidden="1"/>
    </xf>
    <xf numFmtId="0" fontId="4" fillId="0" borderId="114" xfId="0" applyFont="1" applyBorder="1" applyAlignment="1" applyProtection="1">
      <alignment horizontal="left" vertical="top" shrinkToFit="1"/>
      <protection locked="0" hidden="1"/>
    </xf>
    <xf numFmtId="0" fontId="4" fillId="0" borderId="19" xfId="0" applyFont="1" applyBorder="1" applyAlignment="1" applyProtection="1">
      <alignment horizontal="left" vertical="top" shrinkToFit="1"/>
      <protection locked="0" hidden="1"/>
    </xf>
    <xf numFmtId="0" fontId="4" fillId="0" borderId="11" xfId="0" applyFont="1" applyBorder="1" applyAlignment="1" applyProtection="1">
      <alignment horizontal="left" vertical="top" shrinkToFit="1"/>
      <protection locked="0" hidden="1"/>
    </xf>
    <xf numFmtId="0" fontId="4" fillId="0" borderId="13" xfId="0" applyFont="1" applyBorder="1" applyAlignment="1" applyProtection="1">
      <alignment horizontal="left" vertical="top" shrinkToFit="1"/>
      <protection locked="0" hidden="1"/>
    </xf>
    <xf numFmtId="0" fontId="4" fillId="0" borderId="22" xfId="0" applyFont="1" applyBorder="1" applyProtection="1">
      <protection locked="0" hidden="1"/>
    </xf>
    <xf numFmtId="0" fontId="4" fillId="0" borderId="0" xfId="0" applyFont="1" applyProtection="1">
      <protection locked="0" hidden="1"/>
    </xf>
    <xf numFmtId="0" fontId="22" fillId="18" borderId="0" xfId="38" applyFont="1" applyFill="1" applyAlignment="1" applyProtection="1">
      <alignment horizontal="left" vertical="center"/>
      <protection locked="0" hidden="1"/>
    </xf>
    <xf numFmtId="0" fontId="4" fillId="0" borderId="116" xfId="0" applyFont="1" applyBorder="1" applyAlignment="1" applyProtection="1">
      <alignment horizontal="left" vertical="center"/>
      <protection locked="0" hidden="1"/>
    </xf>
    <xf numFmtId="0" fontId="4" fillId="0" borderId="137" xfId="0" applyFont="1" applyBorder="1" applyAlignment="1" applyProtection="1">
      <alignment horizontal="left" vertical="center"/>
      <protection locked="0" hidden="1"/>
    </xf>
    <xf numFmtId="0" fontId="4" fillId="0" borderId="117" xfId="0" applyFont="1" applyBorder="1" applyAlignment="1" applyProtection="1">
      <alignment horizontal="left" vertical="center"/>
      <protection locked="0" hidden="1"/>
    </xf>
    <xf numFmtId="0" fontId="4" fillId="18" borderId="0" xfId="0" applyFont="1" applyFill="1" applyProtection="1">
      <protection locked="0" hidden="1"/>
    </xf>
    <xf numFmtId="0" fontId="0" fillId="19" borderId="113" xfId="0" applyFill="1" applyBorder="1" applyAlignment="1" applyProtection="1">
      <alignment horizontal="center"/>
      <protection locked="0" hidden="1"/>
    </xf>
    <xf numFmtId="0" fontId="4" fillId="0" borderId="116" xfId="0" applyFont="1" applyBorder="1" applyAlignment="1" applyProtection="1">
      <alignment horizontal="center" vertical="center"/>
      <protection locked="0" hidden="1"/>
    </xf>
    <xf numFmtId="0" fontId="4" fillId="0" borderId="137" xfId="0" applyFont="1" applyBorder="1" applyAlignment="1" applyProtection="1">
      <alignment horizontal="center" vertical="center"/>
      <protection locked="0" hidden="1"/>
    </xf>
    <xf numFmtId="0" fontId="4" fillId="0" borderId="117" xfId="0" applyFont="1" applyBorder="1" applyAlignment="1" applyProtection="1">
      <alignment horizontal="center" vertical="center"/>
      <protection locked="0" hidden="1"/>
    </xf>
    <xf numFmtId="0" fontId="0" fillId="0" borderId="42" xfId="0" applyBorder="1" applyAlignment="1" applyProtection="1">
      <alignment horizontal="left"/>
      <protection locked="0" hidden="1"/>
    </xf>
    <xf numFmtId="0" fontId="0" fillId="0" borderId="136" xfId="0" applyBorder="1" applyAlignment="1" applyProtection="1">
      <alignment horizontal="left"/>
      <protection locked="0" hidden="1"/>
    </xf>
    <xf numFmtId="0" fontId="0" fillId="0" borderId="136" xfId="0" applyBorder="1" applyAlignment="1" applyProtection="1">
      <alignment horizontal="center"/>
      <protection locked="0" hidden="1"/>
    </xf>
    <xf numFmtId="0" fontId="0" fillId="0" borderId="43" xfId="0" applyBorder="1" applyAlignment="1" applyProtection="1">
      <alignment horizontal="center"/>
      <protection locked="0" hidden="1"/>
    </xf>
    <xf numFmtId="0" fontId="0" fillId="0" borderId="44" xfId="0" applyBorder="1" applyAlignment="1" applyProtection="1">
      <alignment horizontal="left"/>
      <protection locked="0" hidden="1"/>
    </xf>
    <xf numFmtId="0" fontId="0" fillId="0" borderId="45" xfId="0" applyBorder="1" applyAlignment="1" applyProtection="1">
      <alignment horizontal="left"/>
      <protection locked="0" hidden="1"/>
    </xf>
    <xf numFmtId="0" fontId="0" fillId="0" borderId="45" xfId="0" applyBorder="1" applyAlignment="1" applyProtection="1">
      <alignment horizontal="center"/>
      <protection locked="0" hidden="1"/>
    </xf>
    <xf numFmtId="0" fontId="0" fillId="0" borderId="46" xfId="0" applyBorder="1" applyAlignment="1" applyProtection="1">
      <alignment horizontal="center"/>
      <protection locked="0" hidden="1"/>
    </xf>
    <xf numFmtId="0" fontId="0" fillId="19" borderId="53" xfId="0" applyFill="1" applyBorder="1" applyAlignment="1" applyProtection="1">
      <alignment vertical="center" wrapText="1"/>
      <protection locked="0" hidden="1"/>
    </xf>
    <xf numFmtId="0" fontId="0" fillId="19" borderId="52" xfId="0" applyFill="1" applyBorder="1" applyAlignment="1" applyProtection="1">
      <alignment vertical="center" wrapText="1"/>
      <protection locked="0" hidden="1"/>
    </xf>
    <xf numFmtId="0" fontId="0" fillId="19" borderId="54" xfId="0" applyFill="1" applyBorder="1" applyAlignment="1" applyProtection="1">
      <alignment vertical="center" wrapText="1"/>
      <protection locked="0" hidden="1"/>
    </xf>
    <xf numFmtId="0" fontId="0" fillId="0" borderId="15" xfId="0" applyBorder="1" applyAlignment="1" applyProtection="1">
      <alignment horizontal="left" vertical="top" wrapText="1"/>
      <protection locked="0" hidden="1"/>
    </xf>
    <xf numFmtId="0" fontId="0" fillId="0" borderId="16" xfId="0" applyBorder="1" applyAlignment="1" applyProtection="1">
      <alignment horizontal="left" vertical="top" wrapText="1"/>
      <protection locked="0" hidden="1"/>
    </xf>
    <xf numFmtId="0" fontId="0" fillId="0" borderId="28" xfId="0" applyBorder="1" applyAlignment="1" applyProtection="1">
      <alignment horizontal="left" vertical="top" wrapText="1"/>
      <protection locked="0" hidden="1"/>
    </xf>
    <xf numFmtId="0" fontId="0" fillId="0" borderId="12" xfId="0" applyBorder="1" applyAlignment="1" applyProtection="1">
      <alignment horizontal="left" vertical="top" wrapText="1"/>
      <protection locked="0" hidden="1"/>
    </xf>
    <xf numFmtId="0" fontId="0" fillId="0" borderId="0" xfId="0" applyAlignment="1" applyProtection="1">
      <alignment horizontal="left" vertical="top" wrapText="1"/>
      <protection locked="0" hidden="1"/>
    </xf>
    <xf numFmtId="0" fontId="0" fillId="0" borderId="17" xfId="0" applyBorder="1" applyAlignment="1" applyProtection="1">
      <alignment horizontal="left" vertical="top" wrapText="1"/>
      <protection locked="0" hidden="1"/>
    </xf>
    <xf numFmtId="0" fontId="0" fillId="0" borderId="50" xfId="0" applyBorder="1" applyAlignment="1" applyProtection="1">
      <alignment horizontal="left" vertical="top" wrapText="1"/>
      <protection locked="0" hidden="1"/>
    </xf>
    <xf numFmtId="0" fontId="0" fillId="0" borderId="110" xfId="0" applyBorder="1" applyAlignment="1" applyProtection="1">
      <alignment horizontal="left" vertical="top" wrapText="1"/>
      <protection locked="0" hidden="1"/>
    </xf>
    <xf numFmtId="0" fontId="0" fillId="0" borderId="108" xfId="0" applyBorder="1" applyAlignment="1" applyProtection="1">
      <alignment horizontal="left" vertical="top" wrapText="1"/>
      <protection locked="0" hidden="1"/>
    </xf>
    <xf numFmtId="0" fontId="0" fillId="0" borderId="40" xfId="0" applyBorder="1" applyAlignment="1" applyProtection="1">
      <alignment horizontal="left"/>
      <protection locked="0" hidden="1"/>
    </xf>
    <xf numFmtId="0" fontId="0" fillId="0" borderId="36" xfId="0" applyBorder="1" applyAlignment="1" applyProtection="1">
      <alignment horizontal="left"/>
      <protection locked="0" hidden="1"/>
    </xf>
    <xf numFmtId="0" fontId="0" fillId="0" borderId="36" xfId="0" applyBorder="1" applyAlignment="1" applyProtection="1">
      <alignment horizontal="center"/>
      <protection locked="0" hidden="1"/>
    </xf>
    <xf numFmtId="0" fontId="0" fillId="0" borderId="41" xfId="0" applyBorder="1" applyAlignment="1" applyProtection="1">
      <alignment horizontal="center"/>
      <protection locked="0" hidden="1"/>
    </xf>
    <xf numFmtId="0" fontId="0" fillId="19" borderId="53" xfId="0" applyFill="1" applyBorder="1" applyAlignment="1" applyProtection="1">
      <alignment vertical="center"/>
      <protection locked="0" hidden="1"/>
    </xf>
    <xf numFmtId="0" fontId="0" fillId="19" borderId="52" xfId="0" applyFill="1" applyBorder="1" applyAlignment="1" applyProtection="1">
      <alignment vertical="center"/>
      <protection locked="0" hidden="1"/>
    </xf>
    <xf numFmtId="0" fontId="0" fillId="19" borderId="54" xfId="0" applyFill="1" applyBorder="1" applyAlignment="1" applyProtection="1">
      <alignment vertical="center"/>
      <protection locked="0" hidden="1"/>
    </xf>
    <xf numFmtId="0" fontId="0" fillId="0" borderId="0" xfId="0" applyAlignment="1" applyProtection="1">
      <alignment horizontal="left" vertical="top"/>
      <protection locked="0" hidden="1"/>
    </xf>
    <xf numFmtId="0" fontId="0" fillId="0" borderId="17" xfId="0" applyBorder="1" applyAlignment="1" applyProtection="1">
      <alignment horizontal="left" vertical="top"/>
      <protection locked="0" hidden="1"/>
    </xf>
    <xf numFmtId="0" fontId="0" fillId="0" borderId="12" xfId="0" applyBorder="1" applyAlignment="1" applyProtection="1">
      <alignment horizontal="left" vertical="top"/>
      <protection locked="0" hidden="1"/>
    </xf>
    <xf numFmtId="0" fontId="0" fillId="0" borderId="50" xfId="0" applyBorder="1" applyAlignment="1" applyProtection="1">
      <alignment horizontal="left" vertical="top"/>
      <protection locked="0" hidden="1"/>
    </xf>
    <xf numFmtId="0" fontId="0" fillId="0" borderId="110" xfId="0" applyBorder="1" applyAlignment="1" applyProtection="1">
      <alignment horizontal="left" vertical="top"/>
      <protection locked="0" hidden="1"/>
    </xf>
    <xf numFmtId="0" fontId="0" fillId="0" borderId="108" xfId="0" applyBorder="1" applyAlignment="1" applyProtection="1">
      <alignment horizontal="left" vertical="top"/>
      <protection locked="0" hidden="1"/>
    </xf>
    <xf numFmtId="0" fontId="143" fillId="0" borderId="37" xfId="0" applyFont="1" applyBorder="1" applyAlignment="1" applyProtection="1">
      <alignment horizontal="center"/>
      <protection locked="0" hidden="1"/>
    </xf>
    <xf numFmtId="0" fontId="143" fillId="0" borderId="38" xfId="0" applyFont="1" applyBorder="1" applyAlignment="1" applyProtection="1">
      <alignment horizontal="center"/>
      <protection locked="0" hidden="1"/>
    </xf>
    <xf numFmtId="0" fontId="143" fillId="0" borderId="39" xfId="0" applyFont="1" applyBorder="1" applyAlignment="1" applyProtection="1">
      <alignment horizontal="center"/>
      <protection locked="0" hidden="1"/>
    </xf>
    <xf numFmtId="0" fontId="130" fillId="0" borderId="37" xfId="0" applyFont="1" applyBorder="1" applyAlignment="1" applyProtection="1">
      <alignment horizontal="center" vertical="center"/>
      <protection locked="0" hidden="1"/>
    </xf>
    <xf numFmtId="0" fontId="130" fillId="0" borderId="38" xfId="0" applyFont="1" applyBorder="1" applyAlignment="1" applyProtection="1">
      <alignment horizontal="center" vertical="center"/>
      <protection locked="0" hidden="1"/>
    </xf>
    <xf numFmtId="0" fontId="130" fillId="0" borderId="39" xfId="0" applyFont="1" applyBorder="1" applyAlignment="1" applyProtection="1">
      <alignment horizontal="center" vertical="center"/>
      <protection locked="0" hidden="1"/>
    </xf>
    <xf numFmtId="0" fontId="4" fillId="18" borderId="12" xfId="0" applyFont="1" applyFill="1" applyBorder="1" applyAlignment="1" applyProtection="1">
      <alignment horizontal="left" vertical="center"/>
      <protection locked="0" hidden="1"/>
    </xf>
    <xf numFmtId="0" fontId="4" fillId="18" borderId="0" xfId="0" applyFont="1" applyFill="1" applyAlignment="1" applyProtection="1">
      <alignment horizontal="left" vertical="center"/>
      <protection locked="0" hidden="1"/>
    </xf>
    <xf numFmtId="14" fontId="4" fillId="0" borderId="116" xfId="0" applyNumberFormat="1" applyFont="1" applyBorder="1" applyAlignment="1" applyProtection="1">
      <alignment horizontal="center" vertical="center"/>
      <protection locked="0" hidden="1"/>
    </xf>
    <xf numFmtId="14" fontId="4" fillId="0" borderId="137" xfId="0" applyNumberFormat="1" applyFont="1" applyBorder="1" applyAlignment="1" applyProtection="1">
      <alignment horizontal="center" vertical="center"/>
      <protection locked="0" hidden="1"/>
    </xf>
    <xf numFmtId="14" fontId="4" fillId="0" borderId="138" xfId="0" applyNumberFormat="1" applyFont="1" applyBorder="1" applyAlignment="1" applyProtection="1">
      <alignment horizontal="center" vertical="center"/>
      <protection locked="0" hidden="1"/>
    </xf>
    <xf numFmtId="0" fontId="4" fillId="18" borderId="44" xfId="0" applyFont="1" applyFill="1" applyBorder="1" applyProtection="1">
      <protection locked="0" hidden="1"/>
    </xf>
    <xf numFmtId="0" fontId="4" fillId="18" borderId="45" xfId="0" applyFont="1" applyFill="1" applyBorder="1" applyProtection="1">
      <protection locked="0" hidden="1"/>
    </xf>
    <xf numFmtId="0" fontId="4" fillId="0" borderId="45" xfId="0" applyFont="1" applyBorder="1" applyAlignment="1" applyProtection="1">
      <alignment horizontal="left" vertical="center"/>
      <protection locked="0" hidden="1"/>
    </xf>
    <xf numFmtId="0" fontId="4" fillId="0" borderId="46" xfId="0" applyFont="1" applyBorder="1" applyAlignment="1" applyProtection="1">
      <alignment horizontal="left" vertical="center"/>
      <protection locked="0" hidden="1"/>
    </xf>
    <xf numFmtId="0" fontId="4" fillId="18" borderId="50" xfId="0" applyFont="1" applyFill="1" applyBorder="1" applyAlignment="1" applyProtection="1">
      <alignment horizontal="left" vertical="center"/>
      <protection locked="0" hidden="1"/>
    </xf>
    <xf numFmtId="0" fontId="4" fillId="18" borderId="110" xfId="0" applyFont="1" applyFill="1" applyBorder="1" applyAlignment="1" applyProtection="1">
      <alignment horizontal="left" vertical="center"/>
      <protection locked="0" hidden="1"/>
    </xf>
    <xf numFmtId="0" fontId="4" fillId="0" borderId="34" xfId="0" applyFont="1" applyBorder="1" applyAlignment="1" applyProtection="1">
      <alignment horizontal="left" vertical="center"/>
      <protection locked="0" hidden="1"/>
    </xf>
    <xf numFmtId="0" fontId="4" fillId="0" borderId="33" xfId="0" applyFont="1" applyBorder="1" applyAlignment="1" applyProtection="1">
      <alignment horizontal="left" vertical="center"/>
      <protection locked="0" hidden="1"/>
    </xf>
    <xf numFmtId="0" fontId="4" fillId="0" borderId="32" xfId="0" applyFont="1" applyBorder="1" applyAlignment="1" applyProtection="1">
      <alignment horizontal="left" vertical="center"/>
      <protection locked="0" hidden="1"/>
    </xf>
    <xf numFmtId="14" fontId="4" fillId="0" borderId="136" xfId="0" applyNumberFormat="1" applyFont="1" applyBorder="1" applyAlignment="1" applyProtection="1">
      <alignment horizontal="center" vertical="center"/>
      <protection locked="0" hidden="1"/>
    </xf>
    <xf numFmtId="14" fontId="4" fillId="0" borderId="43" xfId="0" applyNumberFormat="1" applyFont="1" applyBorder="1" applyAlignment="1" applyProtection="1">
      <alignment horizontal="center" vertical="center"/>
      <protection locked="0" hidden="1"/>
    </xf>
    <xf numFmtId="0" fontId="4" fillId="18" borderId="15" xfId="0" applyFont="1" applyFill="1" applyBorder="1" applyAlignment="1" applyProtection="1">
      <alignment horizontal="left" vertical="center"/>
      <protection locked="0" hidden="1"/>
    </xf>
    <xf numFmtId="0" fontId="4" fillId="18" borderId="16" xfId="0" applyFont="1" applyFill="1" applyBorder="1" applyAlignment="1" applyProtection="1">
      <alignment horizontal="left" vertical="center"/>
      <protection locked="0" hidden="1"/>
    </xf>
    <xf numFmtId="0" fontId="4" fillId="0" borderId="47" xfId="0" applyFont="1" applyBorder="1" applyAlignment="1" applyProtection="1">
      <alignment horizontal="left" vertical="center"/>
      <protection locked="0" hidden="1"/>
    </xf>
    <xf numFmtId="0" fontId="4" fillId="0" borderId="48" xfId="0" applyFont="1" applyBorder="1" applyAlignment="1" applyProtection="1">
      <alignment horizontal="left" vertical="center"/>
      <protection locked="0" hidden="1"/>
    </xf>
    <xf numFmtId="0" fontId="4" fillId="0" borderId="49" xfId="0" applyFont="1" applyBorder="1" applyAlignment="1" applyProtection="1">
      <alignment horizontal="left" vertical="center"/>
      <protection locked="0" hidden="1"/>
    </xf>
    <xf numFmtId="0" fontId="4" fillId="18" borderId="57" xfId="0" applyFont="1" applyFill="1" applyBorder="1" applyProtection="1">
      <protection locked="0" hidden="1"/>
    </xf>
    <xf numFmtId="0" fontId="4" fillId="18" borderId="56" xfId="0" applyFont="1" applyFill="1" applyBorder="1" applyProtection="1">
      <protection locked="0" hidden="1"/>
    </xf>
    <xf numFmtId="0" fontId="4" fillId="0" borderId="56" xfId="0" applyFont="1" applyBorder="1" applyAlignment="1" applyProtection="1">
      <alignment horizontal="left" vertical="center"/>
      <protection locked="0" hidden="1"/>
    </xf>
    <xf numFmtId="0" fontId="4" fillId="0" borderId="59" xfId="0" applyFont="1" applyBorder="1" applyAlignment="1" applyProtection="1">
      <alignment horizontal="left" vertical="center"/>
      <protection locked="0" hidden="1"/>
    </xf>
    <xf numFmtId="0" fontId="4" fillId="0" borderId="138" xfId="0" applyFont="1" applyBorder="1" applyAlignment="1" applyProtection="1">
      <alignment horizontal="left" vertical="center"/>
      <protection locked="0" hidden="1"/>
    </xf>
    <xf numFmtId="0" fontId="4" fillId="18" borderId="42" xfId="0" applyFont="1" applyFill="1" applyBorder="1" applyAlignment="1" applyProtection="1">
      <alignment horizontal="left"/>
      <protection locked="0" hidden="1"/>
    </xf>
    <xf numFmtId="0" fontId="4" fillId="18" borderId="136" xfId="0" applyFont="1" applyFill="1" applyBorder="1" applyAlignment="1" applyProtection="1">
      <alignment horizontal="left"/>
      <protection locked="0" hidden="1"/>
    </xf>
    <xf numFmtId="0" fontId="4" fillId="0" borderId="43" xfId="0" applyFont="1" applyBorder="1" applyAlignment="1" applyProtection="1">
      <alignment horizontal="left" vertical="center"/>
      <protection locked="0" hidden="1"/>
    </xf>
    <xf numFmtId="0" fontId="4" fillId="18" borderId="42" xfId="0" applyFont="1" applyFill="1" applyBorder="1" applyProtection="1">
      <protection locked="0" hidden="1"/>
    </xf>
    <xf numFmtId="0" fontId="4" fillId="18" borderId="136" xfId="0" applyFont="1" applyFill="1" applyBorder="1" applyProtection="1">
      <protection locked="0" hidden="1"/>
    </xf>
    <xf numFmtId="0" fontId="4" fillId="0" borderId="136" xfId="0" applyFont="1" applyBorder="1" applyAlignment="1" applyProtection="1">
      <alignment horizontal="center" vertical="center"/>
      <protection locked="0" hidden="1"/>
    </xf>
  </cellXfs>
  <cellStyles count="6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0] 2" xfId="64" xr:uid="{360CE3AA-A2BE-4865-A7EB-F6B1366E57EE}"/>
    <cellStyle name="Date" xfId="60" xr:uid="{53F9FC95-DB03-4A99-875B-9791E6E9032F}"/>
    <cellStyle name="Explanatory Text 2" xfId="29" xr:uid="{00000000-0005-0000-0000-00001B000000}"/>
    <cellStyle name="Good 2" xfId="30" xr:uid="{00000000-0005-0000-0000-00001C000000}"/>
    <cellStyle name="Heading 1 2" xfId="31" xr:uid="{00000000-0005-0000-0000-00001D000000}"/>
    <cellStyle name="Heading 1 3" xfId="58" xr:uid="{B909FEDC-45EB-4124-B9F2-71533CF2844C}"/>
    <cellStyle name="Heading 2 2" xfId="32" xr:uid="{00000000-0005-0000-0000-00001E000000}"/>
    <cellStyle name="Heading 2 3" xfId="61" xr:uid="{6FEDD6EE-7036-4151-ADAA-F9572AF1AF1E}"/>
    <cellStyle name="Heading 3 2" xfId="33" xr:uid="{00000000-0005-0000-0000-00001F000000}"/>
    <cellStyle name="Heading 3 2 2" xfId="50" xr:uid="{00000000-0005-0000-0000-000020000000}"/>
    <cellStyle name="Heading 3 3" xfId="49" xr:uid="{00000000-0005-0000-0000-000021000000}"/>
    <cellStyle name="Heading 3 4" xfId="51" xr:uid="{00000000-0005-0000-0000-000022000000}"/>
    <cellStyle name="Heading 3 5" xfId="52" xr:uid="{00000000-0005-0000-0000-000023000000}"/>
    <cellStyle name="Heading 3 6" xfId="59" xr:uid="{3EDB8C7A-17EF-4688-877E-4CAC43CA8633}"/>
    <cellStyle name="Heading 4 2" xfId="34" xr:uid="{00000000-0005-0000-0000-000024000000}"/>
    <cellStyle name="Heading 4 3" xfId="62" xr:uid="{7CEF7952-5322-433B-8284-7F5918E3FED0}"/>
    <cellStyle name="Hyperlink" xfId="54" builtinId="8"/>
    <cellStyle name="Hyperlink 2" xfId="65" xr:uid="{A77C6150-E913-4B30-B593-74EC4C433E6C}"/>
    <cellStyle name="Input 2" xfId="35" xr:uid="{00000000-0005-0000-0000-000026000000}"/>
    <cellStyle name="Linked Cell 2" xfId="36" xr:uid="{00000000-0005-0000-0000-000027000000}"/>
    <cellStyle name="Neutral 2" xfId="37" xr:uid="{00000000-0005-0000-0000-000028000000}"/>
    <cellStyle name="Normal" xfId="0" builtinId="0"/>
    <cellStyle name="Normal 2" xfId="38" xr:uid="{00000000-0005-0000-0000-00002A000000}"/>
    <cellStyle name="Normal 3" xfId="44" xr:uid="{00000000-0005-0000-0000-00002B000000}"/>
    <cellStyle name="Normal 3 2" xfId="45" xr:uid="{00000000-0005-0000-0000-00002C000000}"/>
    <cellStyle name="Normal 4" xfId="46" xr:uid="{00000000-0005-0000-0000-00002D000000}"/>
    <cellStyle name="Normal 5" xfId="47" xr:uid="{00000000-0005-0000-0000-00002E000000}"/>
    <cellStyle name="Normal 6" xfId="48" xr:uid="{00000000-0005-0000-0000-00002F000000}"/>
    <cellStyle name="Normal 7" xfId="1" xr:uid="{00000000-0005-0000-0000-000030000000}"/>
    <cellStyle name="Normal 8" xfId="57" xr:uid="{22CEF502-D8CC-4BE3-AB01-11F38071F4DA}"/>
    <cellStyle name="Normal 9" xfId="66" xr:uid="{F7400BD2-28DA-49FC-AA37-CF1688FCB042}"/>
    <cellStyle name="Normal_GAGE R&amp;R" xfId="53" xr:uid="{00000000-0005-0000-0000-000031000000}"/>
    <cellStyle name="Note 2" xfId="39" xr:uid="{00000000-0005-0000-0000-000032000000}"/>
    <cellStyle name="Output 2" xfId="40" xr:uid="{00000000-0005-0000-0000-000033000000}"/>
    <cellStyle name="Percent 2" xfId="63" xr:uid="{23990C23-11A3-4613-B57C-3A45F0B04A27}"/>
    <cellStyle name="Title 2" xfId="41" xr:uid="{00000000-0005-0000-0000-000034000000}"/>
    <cellStyle name="Title 3" xfId="56" xr:uid="{EA89B988-891C-4140-ABFF-DD9D6F9C2684}"/>
    <cellStyle name="Total 2" xfId="42" xr:uid="{00000000-0005-0000-0000-000035000000}"/>
    <cellStyle name="Warning Text 2" xfId="43" xr:uid="{00000000-0005-0000-0000-000036000000}"/>
    <cellStyle name="zHiddenText" xfId="55" xr:uid="{BAE56FF1-8D7B-42BC-89A6-14A5E53400CD}"/>
  </cellStyles>
  <dxfs count="36">
    <dxf>
      <fill>
        <patternFill>
          <bgColor theme="1"/>
        </patternFill>
      </fill>
    </dxf>
    <dxf>
      <fill>
        <patternFill>
          <bgColor theme="1"/>
        </patternFill>
      </fill>
    </dxf>
    <dxf>
      <fill>
        <patternFill>
          <bgColor theme="1"/>
        </patternFill>
      </fill>
    </dxf>
    <dxf>
      <fill>
        <patternFill>
          <bgColor theme="1"/>
        </patternFill>
      </fill>
    </dxf>
    <dxf>
      <font>
        <b/>
        <i val="0"/>
        <color rgb="FFFF0000"/>
      </font>
    </dxf>
    <dxf>
      <font>
        <b/>
        <i val="0"/>
        <strike val="0"/>
        <color rgb="FFFF0000"/>
      </font>
    </dxf>
    <dxf>
      <font>
        <b/>
        <i val="0"/>
        <color theme="1"/>
      </font>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00B050"/>
      </font>
    </dxf>
    <dxf>
      <font>
        <color rgb="FFFF0000"/>
      </font>
    </dxf>
    <dxf>
      <font>
        <color rgb="FF00B050"/>
      </font>
    </dxf>
    <dxf>
      <font>
        <color rgb="FF00B050"/>
      </font>
    </dxf>
    <dxf>
      <font>
        <color rgb="FFFFFF00"/>
      </font>
      <fill>
        <patternFill>
          <bgColor theme="1"/>
        </patternFill>
      </fill>
    </dxf>
    <dxf>
      <font>
        <color rgb="FFFF0000"/>
      </font>
      <fill>
        <patternFill>
          <bgColor theme="0"/>
        </patternFill>
      </fill>
    </dxf>
    <dxf>
      <font>
        <color rgb="FF9C0006"/>
      </font>
      <fill>
        <patternFill>
          <bgColor rgb="FFFFC7CE"/>
        </patternFill>
      </fill>
    </dxf>
    <dxf>
      <font>
        <color rgb="FF00B050"/>
      </font>
    </dxf>
    <dxf>
      <font>
        <color rgb="FFFF0000"/>
      </font>
    </dxf>
    <dxf>
      <font>
        <color rgb="FF00B050"/>
      </font>
    </dxf>
    <dxf>
      <font>
        <color rgb="FF00B050"/>
      </font>
    </dxf>
    <dxf>
      <font>
        <color rgb="FFFFFF00"/>
      </font>
      <fill>
        <patternFill>
          <bgColor theme="1"/>
        </patternFill>
      </fill>
    </dxf>
    <dxf>
      <font>
        <color rgb="FFFF0000"/>
      </font>
      <fill>
        <patternFill>
          <bgColor theme="0"/>
        </patternFill>
      </fill>
    </dxf>
    <dxf>
      <font>
        <color rgb="FF9C0006"/>
      </font>
      <fill>
        <patternFill>
          <bgColor rgb="FFFFC7CE"/>
        </patternFill>
      </fill>
    </dxf>
    <dxf>
      <font>
        <color rgb="FF00B050"/>
      </font>
    </dxf>
    <dxf>
      <font>
        <color rgb="FFFF0000"/>
      </font>
    </dxf>
    <dxf>
      <font>
        <color rgb="FF00B050"/>
      </font>
    </dxf>
    <dxf>
      <font>
        <color rgb="FF00B050"/>
      </font>
    </dxf>
    <dxf>
      <font>
        <color rgb="FFFFFF00"/>
      </font>
      <fill>
        <patternFill>
          <bgColor theme="1"/>
        </patternFill>
      </fill>
    </dxf>
    <dxf>
      <font>
        <color rgb="FFFF0000"/>
      </font>
      <fill>
        <patternFill>
          <bgColor theme="0"/>
        </patternFill>
      </fill>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8" tint="-0.499984740745262"/>
      </font>
      <border diagonalUp="0" diagonalDown="0">
        <left/>
        <right style="thin">
          <color theme="6" tint="0.39994506668294322"/>
        </right>
        <top/>
        <bottom/>
        <vertical/>
        <horizontal/>
      </border>
    </dxf>
  </dxfs>
  <tableStyles count="1" defaultTableStyle="TableStyleMedium2" defaultPivotStyle="PivotStyleLight16">
    <tableStyle name="Gantt Table Style" pivot="0" count="3" xr9:uid="{FF033879-091E-4192-8B65-5219464B4421}">
      <tableStyleElement type="wholeTable" dxfId="35"/>
      <tableStyleElement type="headerRow" dxfId="34"/>
      <tableStyleElement type="firstRowStripe" dxfId="33"/>
    </tableStyle>
  </tableStyles>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63" Type="http://schemas.openxmlformats.org/officeDocument/2006/relationships/theme" Target="theme/theme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66"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externalLink" Target="externalLinks/externalLink2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externalLink" Target="externalLinks/externalLink19.xml"/><Relationship Id="rId64" Type="http://schemas.openxmlformats.org/officeDocument/2006/relationships/styles" Target="styles.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externalLink" Target="externalLinks/externalLink2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externalLink" Target="externalLinks/externalLink25.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externalLink" Target="externalLinks/externalLink23.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xml"/><Relationship Id="rId34" Type="http://schemas.openxmlformats.org/officeDocument/2006/relationships/worksheet" Target="worksheets/sheet34.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678223396815879"/>
          <c:y val="4.7826657537373043E-2"/>
        </c:manualLayout>
      </c:layout>
      <c:overlay val="0"/>
      <c:spPr>
        <a:noFill/>
        <a:ln w="25400">
          <a:noFill/>
        </a:ln>
      </c:spPr>
    </c:title>
    <c:autoTitleDeleted val="0"/>
    <c:plotArea>
      <c:layout>
        <c:manualLayout>
          <c:layoutTarget val="inner"/>
          <c:xMode val="edge"/>
          <c:yMode val="edge"/>
          <c:x val="0.11418692355795905"/>
          <c:y val="0.16956629733969941"/>
          <c:w val="0.59169587661851508"/>
          <c:h val="0.63043879780144652"/>
        </c:manualLayout>
      </c:layout>
      <c:lineChart>
        <c:grouping val="standard"/>
        <c:varyColors val="0"/>
        <c:ser>
          <c:idx val="0"/>
          <c:order val="0"/>
          <c:tx>
            <c:v>R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GR&amp;R'!$C$14:$L$14</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C58-4F61-AE74-79242FB75D7D}"/>
            </c:ext>
          </c:extLst>
        </c:ser>
        <c:ser>
          <c:idx val="1"/>
          <c:order val="1"/>
          <c:tx>
            <c:strRef>
              <c:f>'8a.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DC58-4F61-AE74-79242FB75D7D}"/>
            </c:ext>
          </c:extLst>
        </c:ser>
        <c:ser>
          <c:idx val="2"/>
          <c:order val="2"/>
          <c:tx>
            <c:strRef>
              <c:f>'8a.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DC58-4F61-AE74-79242FB75D7D}"/>
            </c:ext>
          </c:extLst>
        </c:ser>
        <c:ser>
          <c:idx val="3"/>
          <c:order val="3"/>
          <c:tx>
            <c:strRef>
              <c:f>'8a. GR&amp;R'!$B$39</c:f>
              <c:strCache>
                <c:ptCount val="1"/>
                <c:pt idx="0">
                  <c:v>RBARBAR</c:v>
                </c:pt>
              </c:strCache>
            </c:strRef>
          </c:tx>
          <c:spPr>
            <a:ln w="25400">
              <a:solidFill>
                <a:srgbClr val="000000"/>
              </a:solidFill>
              <a:prstDash val="lgDash"/>
            </a:ln>
          </c:spPr>
          <c:marker>
            <c:symbol val="none"/>
          </c:marker>
          <c:val>
            <c:numRef>
              <c:f>'8a.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DC58-4F61-AE74-79242FB75D7D}"/>
            </c:ext>
          </c:extLst>
        </c:ser>
        <c:dLbls>
          <c:showLegendKey val="0"/>
          <c:showVal val="0"/>
          <c:showCatName val="0"/>
          <c:showSerName val="0"/>
          <c:showPercent val="0"/>
          <c:showBubbleSize val="0"/>
        </c:dLbls>
        <c:marker val="1"/>
        <c:smooth val="0"/>
        <c:axId val="704411552"/>
        <c:axId val="1"/>
      </c:lineChart>
      <c:catAx>
        <c:axId val="7044115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4411552"/>
        <c:crosses val="autoZero"/>
        <c:crossBetween val="midCat"/>
      </c:valAx>
      <c:spPr>
        <a:noFill/>
        <a:ln w="25400">
          <a:noFill/>
        </a:ln>
      </c:spPr>
    </c:plotArea>
    <c:legend>
      <c:legendPos val="r"/>
      <c:layout>
        <c:manualLayout>
          <c:xMode val="edge"/>
          <c:yMode val="edge"/>
          <c:x val="0.71626342987403391"/>
          <c:y val="0.22174027159648524"/>
          <c:w val="0.24740507133840106"/>
          <c:h val="0.43913328768686521"/>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363682249509022"/>
          <c:y val="4.7619615729851954E-2"/>
        </c:manualLayout>
      </c:layout>
      <c:overlay val="0"/>
      <c:spPr>
        <a:noFill/>
        <a:ln w="25400">
          <a:noFill/>
        </a:ln>
      </c:spPr>
    </c:title>
    <c:autoTitleDeleted val="0"/>
    <c:plotArea>
      <c:layout>
        <c:manualLayout>
          <c:layoutTarget val="inner"/>
          <c:xMode val="edge"/>
          <c:yMode val="edge"/>
          <c:x val="0.13111904901129323"/>
          <c:y val="0.22078085416030327"/>
          <c:w val="0.59615460950468002"/>
          <c:h val="0.58009087171530671"/>
        </c:manualLayout>
      </c:layout>
      <c:lineChart>
        <c:grouping val="standard"/>
        <c:varyColors val="0"/>
        <c:ser>
          <c:idx val="0"/>
          <c:order val="0"/>
          <c:tx>
            <c:v>Xavg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GR&amp;R'!$C$31:$L$31</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2A0-4A9A-A37B-7D01120DDEFE}"/>
            </c:ext>
          </c:extLst>
        </c:ser>
        <c:ser>
          <c:idx val="1"/>
          <c:order val="1"/>
          <c:tx>
            <c:strRef>
              <c:f>'8a.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D2A0-4A9A-A37B-7D01120DDEFE}"/>
            </c:ext>
          </c:extLst>
        </c:ser>
        <c:ser>
          <c:idx val="2"/>
          <c:order val="2"/>
          <c:tx>
            <c:strRef>
              <c:f>'8a.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D2A0-4A9A-A37B-7D01120DDEFE}"/>
            </c:ext>
          </c:extLst>
        </c:ser>
        <c:ser>
          <c:idx val="3"/>
          <c:order val="3"/>
          <c:tx>
            <c:strRef>
              <c:f>'8a. GR&amp;R'!$B$40</c:f>
              <c:strCache>
                <c:ptCount val="1"/>
                <c:pt idx="0">
                  <c:v>XBARBAR</c:v>
                </c:pt>
              </c:strCache>
            </c:strRef>
          </c:tx>
          <c:spPr>
            <a:ln w="25400">
              <a:solidFill>
                <a:srgbClr val="000000"/>
              </a:solidFill>
              <a:prstDash val="lgDash"/>
            </a:ln>
          </c:spPr>
          <c:marker>
            <c:symbol val="none"/>
          </c:marker>
          <c:val>
            <c:numRef>
              <c:f>'8a.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D2A0-4A9A-A37B-7D01120DDEFE}"/>
            </c:ext>
          </c:extLst>
        </c:ser>
        <c:dLbls>
          <c:showLegendKey val="0"/>
          <c:showVal val="0"/>
          <c:showCatName val="0"/>
          <c:showSerName val="0"/>
          <c:showPercent val="0"/>
          <c:showBubbleSize val="0"/>
        </c:dLbls>
        <c:marker val="1"/>
        <c:smooth val="0"/>
        <c:axId val="702897264"/>
        <c:axId val="1"/>
      </c:lineChart>
      <c:catAx>
        <c:axId val="7028972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2897264"/>
        <c:crosses val="autoZero"/>
        <c:crossBetween val="midCat"/>
      </c:valAx>
      <c:spPr>
        <a:noFill/>
        <a:ln w="25400">
          <a:noFill/>
        </a:ln>
      </c:spPr>
    </c:plotArea>
    <c:legend>
      <c:legendPos val="r"/>
      <c:layout>
        <c:manualLayout>
          <c:xMode val="edge"/>
          <c:yMode val="edge"/>
          <c:x val="0.72727364499018043"/>
          <c:y val="0.26839997273068139"/>
          <c:w val="0.26223799166712547"/>
          <c:h val="0.4372328458942632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152891695829682"/>
          <c:y val="3.0172413793103453E-2"/>
        </c:manualLayout>
      </c:layout>
      <c:overlay val="0"/>
      <c:spPr>
        <a:noFill/>
        <a:ln w="25400">
          <a:noFill/>
        </a:ln>
      </c:spPr>
    </c:title>
    <c:autoTitleDeleted val="0"/>
    <c:plotArea>
      <c:layout>
        <c:manualLayout>
          <c:layoutTarget val="inner"/>
          <c:xMode val="edge"/>
          <c:yMode val="edge"/>
          <c:x val="0.19270890509810373"/>
          <c:y val="0.20689666058594833"/>
          <c:w val="0.6059045754886323"/>
          <c:h val="0.59482789918460144"/>
        </c:manualLayout>
      </c:layout>
      <c:lineChart>
        <c:grouping val="standard"/>
        <c:varyColors val="0"/>
        <c:ser>
          <c:idx val="0"/>
          <c:order val="0"/>
          <c:tx>
            <c:v>R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GR&amp;R'!$C$23:$L$23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07A-48AB-9BBB-A2187922B6E6}"/>
            </c:ext>
          </c:extLst>
        </c:ser>
        <c:ser>
          <c:idx val="1"/>
          <c:order val="1"/>
          <c:tx>
            <c:strRef>
              <c:f>'8a.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507A-48AB-9BBB-A2187922B6E6}"/>
            </c:ext>
          </c:extLst>
        </c:ser>
        <c:ser>
          <c:idx val="2"/>
          <c:order val="2"/>
          <c:tx>
            <c:strRef>
              <c:f>'8a.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507A-48AB-9BBB-A2187922B6E6}"/>
            </c:ext>
          </c:extLst>
        </c:ser>
        <c:ser>
          <c:idx val="3"/>
          <c:order val="3"/>
          <c:tx>
            <c:strRef>
              <c:f>'8a. GR&amp;R'!$B$39</c:f>
              <c:strCache>
                <c:ptCount val="1"/>
                <c:pt idx="0">
                  <c:v>RBARBAR</c:v>
                </c:pt>
              </c:strCache>
            </c:strRef>
          </c:tx>
          <c:spPr>
            <a:ln w="25400">
              <a:solidFill>
                <a:srgbClr val="000000"/>
              </a:solidFill>
              <a:prstDash val="lgDash"/>
            </a:ln>
          </c:spPr>
          <c:marker>
            <c:symbol val="none"/>
          </c:marker>
          <c:val>
            <c:numRef>
              <c:f>'8a.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507A-48AB-9BBB-A2187922B6E6}"/>
            </c:ext>
          </c:extLst>
        </c:ser>
        <c:dLbls>
          <c:showLegendKey val="0"/>
          <c:showVal val="0"/>
          <c:showCatName val="0"/>
          <c:showSerName val="0"/>
          <c:showPercent val="0"/>
          <c:showBubbleSize val="0"/>
        </c:dLbls>
        <c:marker val="1"/>
        <c:smooth val="0"/>
        <c:axId val="710450696"/>
        <c:axId val="1"/>
      </c:lineChart>
      <c:catAx>
        <c:axId val="7104506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10450696"/>
        <c:crosses val="autoZero"/>
        <c:crossBetween val="midCat"/>
      </c:valAx>
      <c:spPr>
        <a:noFill/>
        <a:ln w="25400">
          <a:noFill/>
        </a:ln>
      </c:spPr>
    </c:plotArea>
    <c:legend>
      <c:legendPos val="r"/>
      <c:layout>
        <c:manualLayout>
          <c:xMode val="edge"/>
          <c:yMode val="edge"/>
          <c:x val="0.74132172280548259"/>
          <c:y val="0.26724137931034486"/>
          <c:w val="0.24826457239720034"/>
          <c:h val="0.435344827586206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88674385244991"/>
          <c:y val="4.6413502109704644E-2"/>
        </c:manualLayout>
      </c:layout>
      <c:overlay val="0"/>
      <c:spPr>
        <a:noFill/>
        <a:ln w="25400">
          <a:noFill/>
        </a:ln>
      </c:spPr>
    </c:title>
    <c:autoTitleDeleted val="0"/>
    <c:plotArea>
      <c:layout>
        <c:manualLayout>
          <c:layoutTarget val="inner"/>
          <c:xMode val="edge"/>
          <c:yMode val="edge"/>
          <c:x val="0.12521186799513703"/>
          <c:y val="0.24050769176092832"/>
          <c:w val="0.6023706081928214"/>
          <c:h val="0.56540404729762095"/>
        </c:manualLayout>
      </c:layout>
      <c:lineChart>
        <c:grouping val="standard"/>
        <c:varyColors val="0"/>
        <c:ser>
          <c:idx val="0"/>
          <c:order val="0"/>
          <c:tx>
            <c:v>R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GR&amp;R'!$C$32:$L$32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782-405B-B496-57B82B85D2C7}"/>
            </c:ext>
          </c:extLst>
        </c:ser>
        <c:ser>
          <c:idx val="1"/>
          <c:order val="1"/>
          <c:tx>
            <c:strRef>
              <c:f>'8a. GR&amp;R'!$B$37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782-405B-B496-57B82B85D2C7}"/>
            </c:ext>
          </c:extLst>
        </c:ser>
        <c:ser>
          <c:idx val="2"/>
          <c:order val="2"/>
          <c:tx>
            <c:strRef>
              <c:f>'8a. GR&amp;R'!$B$38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8782-405B-B496-57B82B85D2C7}"/>
            </c:ext>
          </c:extLst>
        </c:ser>
        <c:ser>
          <c:idx val="3"/>
          <c:order val="3"/>
          <c:tx>
            <c:strRef>
              <c:f>'8a. GR&amp;R'!$B$39</c:f>
              <c:strCache>
                <c:ptCount val="1"/>
                <c:pt idx="0">
                  <c:v>RBARBAR</c:v>
                </c:pt>
              </c:strCache>
            </c:strRef>
          </c:tx>
          <c:spPr>
            <a:ln w="25400">
              <a:solidFill>
                <a:srgbClr val="000000"/>
              </a:solidFill>
              <a:prstDash val="lgDash"/>
            </a:ln>
          </c:spPr>
          <c:marker>
            <c:symbol val="none"/>
          </c:marker>
          <c:val>
            <c:numRef>
              <c:f>'8a. GR&amp;R'!$C$39:$L$39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8782-405B-B496-57B82B85D2C7}"/>
            </c:ext>
          </c:extLst>
        </c:ser>
        <c:dLbls>
          <c:showLegendKey val="0"/>
          <c:showVal val="0"/>
          <c:showCatName val="0"/>
          <c:showSerName val="0"/>
          <c:showPercent val="0"/>
          <c:showBubbleSize val="0"/>
        </c:dLbls>
        <c:marker val="1"/>
        <c:smooth val="0"/>
        <c:axId val="558756000"/>
        <c:axId val="1"/>
      </c:lineChart>
      <c:catAx>
        <c:axId val="5587560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58756000"/>
        <c:crosses val="autoZero"/>
        <c:crossBetween val="midCat"/>
      </c:valAx>
      <c:spPr>
        <a:noFill/>
        <a:ln w="25400">
          <a:noFill/>
        </a:ln>
      </c:spPr>
    </c:plotArea>
    <c:legend>
      <c:legendPos val="r"/>
      <c:layout>
        <c:manualLayout>
          <c:xMode val="edge"/>
          <c:yMode val="edge"/>
          <c:x val="0.73773487704899821"/>
          <c:y val="0.26160503671218316"/>
          <c:w val="0.24196344111808354"/>
          <c:h val="0.426162552465751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335547900262472"/>
          <c:y val="4.8458149779735685E-2"/>
        </c:manualLayout>
      </c:layout>
      <c:overlay val="0"/>
      <c:spPr>
        <a:noFill/>
        <a:ln w="25400">
          <a:noFill/>
        </a:ln>
      </c:spPr>
    </c:title>
    <c:autoTitleDeleted val="0"/>
    <c:plotArea>
      <c:layout>
        <c:manualLayout>
          <c:layoutTarget val="inner"/>
          <c:xMode val="edge"/>
          <c:yMode val="edge"/>
          <c:x val="0.12171059962459344"/>
          <c:y val="0.27312863456117464"/>
          <c:w val="0.61677668728679091"/>
          <c:h val="0.52423076633515775"/>
        </c:manualLayout>
      </c:layout>
      <c:lineChart>
        <c:grouping val="standard"/>
        <c:varyColors val="0"/>
        <c:ser>
          <c:idx val="0"/>
          <c:order val="0"/>
          <c:tx>
            <c:v>Xavg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GR&amp;R'!$C$22:$L$22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06D-4433-9CCA-1869D3523C99}"/>
            </c:ext>
          </c:extLst>
        </c:ser>
        <c:ser>
          <c:idx val="1"/>
          <c:order val="1"/>
          <c:tx>
            <c:strRef>
              <c:f>'8a.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706D-4433-9CCA-1869D3523C99}"/>
            </c:ext>
          </c:extLst>
        </c:ser>
        <c:ser>
          <c:idx val="2"/>
          <c:order val="2"/>
          <c:tx>
            <c:strRef>
              <c:f>'8a.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706D-4433-9CCA-1869D3523C99}"/>
            </c:ext>
          </c:extLst>
        </c:ser>
        <c:ser>
          <c:idx val="3"/>
          <c:order val="3"/>
          <c:tx>
            <c:strRef>
              <c:f>'8a. GR&amp;R'!$B$40</c:f>
              <c:strCache>
                <c:ptCount val="1"/>
                <c:pt idx="0">
                  <c:v>XBARBAR</c:v>
                </c:pt>
              </c:strCache>
            </c:strRef>
          </c:tx>
          <c:spPr>
            <a:ln w="25400">
              <a:solidFill>
                <a:srgbClr val="000000"/>
              </a:solidFill>
              <a:prstDash val="lgDash"/>
            </a:ln>
          </c:spPr>
          <c:marker>
            <c:symbol val="none"/>
          </c:marker>
          <c:val>
            <c:numRef>
              <c:f>'8a.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706D-4433-9CCA-1869D3523C99}"/>
            </c:ext>
          </c:extLst>
        </c:ser>
        <c:dLbls>
          <c:showLegendKey val="0"/>
          <c:showVal val="0"/>
          <c:showCatName val="0"/>
          <c:showSerName val="0"/>
          <c:showPercent val="0"/>
          <c:showBubbleSize val="0"/>
        </c:dLbls>
        <c:marker val="1"/>
        <c:smooth val="0"/>
        <c:axId val="701238008"/>
        <c:axId val="1"/>
      </c:lineChart>
      <c:catAx>
        <c:axId val="701238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1238008"/>
        <c:crosses val="autoZero"/>
        <c:crossBetween val="midCat"/>
      </c:valAx>
      <c:spPr>
        <a:noFill/>
        <a:ln w="25400">
          <a:noFill/>
        </a:ln>
      </c:spPr>
    </c:plotArea>
    <c:legend>
      <c:legendPos val="r"/>
      <c:layout>
        <c:manualLayout>
          <c:xMode val="edge"/>
          <c:yMode val="edge"/>
          <c:x val="0.74177674747893363"/>
          <c:y val="0.28634476857793661"/>
          <c:w val="0.24671074216051936"/>
          <c:h val="0.4449350769479806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46022344552064"/>
          <c:y val="4.9327942751550669E-2"/>
        </c:manualLayout>
      </c:layout>
      <c:overlay val="0"/>
      <c:spPr>
        <a:noFill/>
        <a:ln w="25400">
          <a:noFill/>
        </a:ln>
      </c:spPr>
    </c:title>
    <c:autoTitleDeleted val="0"/>
    <c:plotArea>
      <c:layout>
        <c:manualLayout>
          <c:layoutTarget val="inner"/>
          <c:xMode val="edge"/>
          <c:yMode val="edge"/>
          <c:x val="0.12920373522757939"/>
          <c:y val="0.26906021065216118"/>
          <c:w val="0.61062039251390254"/>
          <c:h val="0.5246674107717143"/>
        </c:manualLayout>
      </c:layout>
      <c:lineChart>
        <c:grouping val="standard"/>
        <c:varyColors val="0"/>
        <c:ser>
          <c:idx val="0"/>
          <c:order val="0"/>
          <c:tx>
            <c:v>Xavg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'8a. GR&amp;R'!$C$13:$L$13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FF2-4EA9-96B5-BAD523F5925C}"/>
            </c:ext>
          </c:extLst>
        </c:ser>
        <c:ser>
          <c:idx val="1"/>
          <c:order val="1"/>
          <c:tx>
            <c:strRef>
              <c:f>'8a. GR&amp;R'!$B$41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'8a. GR&amp;R'!$C$41:$L$41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6FF2-4EA9-96B5-BAD523F5925C}"/>
            </c:ext>
          </c:extLst>
        </c:ser>
        <c:ser>
          <c:idx val="2"/>
          <c:order val="2"/>
          <c:tx>
            <c:strRef>
              <c:f>'8a. GR&amp;R'!$B$42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'8a. GR&amp;R'!$C$42:$L$42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6FF2-4EA9-96B5-BAD523F5925C}"/>
            </c:ext>
          </c:extLst>
        </c:ser>
        <c:ser>
          <c:idx val="3"/>
          <c:order val="3"/>
          <c:tx>
            <c:strRef>
              <c:f>'8a. GR&amp;R'!$B$40</c:f>
              <c:strCache>
                <c:ptCount val="1"/>
                <c:pt idx="0">
                  <c:v>XBARBAR</c:v>
                </c:pt>
              </c:strCache>
            </c:strRef>
          </c:tx>
          <c:spPr>
            <a:ln w="25400">
              <a:solidFill>
                <a:srgbClr val="000000"/>
              </a:solidFill>
              <a:prstDash val="lgDash"/>
            </a:ln>
          </c:spPr>
          <c:marker>
            <c:symbol val="none"/>
          </c:marker>
          <c:val>
            <c:numRef>
              <c:f>'8a. GR&amp;R'!$C$40:$L$40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6FF2-4EA9-96B5-BAD523F5925C}"/>
            </c:ext>
          </c:extLst>
        </c:ser>
        <c:dLbls>
          <c:showLegendKey val="0"/>
          <c:showVal val="0"/>
          <c:showCatName val="0"/>
          <c:showSerName val="0"/>
          <c:showPercent val="0"/>
          <c:showBubbleSize val="0"/>
        </c:dLbls>
        <c:marker val="1"/>
        <c:smooth val="0"/>
        <c:axId val="608444392"/>
        <c:axId val="1"/>
      </c:lineChart>
      <c:catAx>
        <c:axId val="60844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8444392"/>
        <c:crosses val="autoZero"/>
        <c:crossBetween val="midCat"/>
      </c:valAx>
      <c:spPr>
        <a:noFill/>
        <a:ln w="25400">
          <a:noFill/>
        </a:ln>
      </c:spPr>
    </c:plotArea>
    <c:legend>
      <c:legendPos val="r"/>
      <c:layout>
        <c:manualLayout>
          <c:xMode val="edge"/>
          <c:yMode val="edge"/>
          <c:x val="0.72035514366013986"/>
          <c:y val="0.26009145157303765"/>
          <c:w val="0.26548719020741873"/>
          <c:h val="0.45291774066358287"/>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678223396815879"/>
          <c:y val="4.7826657537373043E-2"/>
        </c:manualLayout>
      </c:layout>
      <c:overlay val="0"/>
      <c:spPr>
        <a:noFill/>
        <a:ln w="25400">
          <a:noFill/>
        </a:ln>
      </c:spPr>
    </c:title>
    <c:autoTitleDeleted val="0"/>
    <c:plotArea>
      <c:layout>
        <c:manualLayout>
          <c:layoutTarget val="inner"/>
          <c:xMode val="edge"/>
          <c:yMode val="edge"/>
          <c:x val="0.11418692355795905"/>
          <c:y val="0.16956629733969941"/>
          <c:w val="0.59169587661851508"/>
          <c:h val="0.63043879780144652"/>
        </c:manualLayout>
      </c:layout>
      <c:lineChart>
        <c:grouping val="standard"/>
        <c:varyColors val="0"/>
        <c:ser>
          <c:idx val="0"/>
          <c:order val="0"/>
          <c:tx>
            <c:v>R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'8b. ANOVA GR&amp;R - DFT'!$C$14:$L$14</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DA8-4D65-9ED5-88A1E2C82146}"/>
            </c:ext>
          </c:extLst>
        </c:ser>
        <c:ser>
          <c:idx val="1"/>
          <c:order val="1"/>
          <c:tx>
            <c:strRef>
              <c:f>'8b. ANOVA GR&amp;R - DFT'!$B$37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'8b. ANOVA GR&amp;R - DFT'!$C$37:$L$37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BDA8-4D65-9ED5-88A1E2C82146}"/>
            </c:ext>
          </c:extLst>
        </c:ser>
        <c:ser>
          <c:idx val="2"/>
          <c:order val="2"/>
          <c:tx>
            <c:strRef>
              <c:f>'8b. ANOVA GR&amp;R - DFT'!$B$38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'8b. ANOVA GR&amp;R - DFT'!$C$38:$L$38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BDA8-4D65-9ED5-88A1E2C82146}"/>
            </c:ext>
          </c:extLst>
        </c:ser>
        <c:ser>
          <c:idx val="3"/>
          <c:order val="3"/>
          <c:tx>
            <c:strRef>
              <c:f>'8b. ANOVA GR&amp;R - DFT'!$B$39</c:f>
              <c:strCache>
                <c:ptCount val="1"/>
                <c:pt idx="0">
                  <c:v>RBARBAR</c:v>
                </c:pt>
              </c:strCache>
            </c:strRef>
          </c:tx>
          <c:spPr>
            <a:ln w="25400">
              <a:solidFill>
                <a:srgbClr val="000000"/>
              </a:solidFill>
              <a:prstDash val="lgDash"/>
            </a:ln>
          </c:spPr>
          <c:marker>
            <c:symbol val="none"/>
          </c:marker>
          <c:val>
            <c:numRef>
              <c:f>'8b. ANOVA GR&amp;R - DFT'!$C$39:$L$39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BDA8-4D65-9ED5-88A1E2C82146}"/>
            </c:ext>
          </c:extLst>
        </c:ser>
        <c:dLbls>
          <c:showLegendKey val="0"/>
          <c:showVal val="0"/>
          <c:showCatName val="0"/>
          <c:showSerName val="0"/>
          <c:showPercent val="0"/>
          <c:showBubbleSize val="0"/>
        </c:dLbls>
        <c:marker val="1"/>
        <c:smooth val="0"/>
        <c:axId val="704411552"/>
        <c:axId val="1"/>
      </c:lineChart>
      <c:catAx>
        <c:axId val="7044115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4411552"/>
        <c:crosses val="autoZero"/>
        <c:crossBetween val="midCat"/>
      </c:valAx>
      <c:spPr>
        <a:noFill/>
        <a:ln w="25400">
          <a:noFill/>
        </a:ln>
      </c:spPr>
    </c:plotArea>
    <c:legend>
      <c:legendPos val="r"/>
      <c:layout>
        <c:manualLayout>
          <c:xMode val="edge"/>
          <c:yMode val="edge"/>
          <c:x val="0.71626342987403391"/>
          <c:y val="0.22174027159648524"/>
          <c:w val="0.24740507133840106"/>
          <c:h val="0.43913328768686521"/>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363682249509022"/>
          <c:y val="4.7619615729851954E-2"/>
        </c:manualLayout>
      </c:layout>
      <c:overlay val="0"/>
      <c:spPr>
        <a:noFill/>
        <a:ln w="25400">
          <a:noFill/>
        </a:ln>
      </c:spPr>
    </c:title>
    <c:autoTitleDeleted val="0"/>
    <c:plotArea>
      <c:layout>
        <c:manualLayout>
          <c:layoutTarget val="inner"/>
          <c:xMode val="edge"/>
          <c:yMode val="edge"/>
          <c:x val="0.13111904901129323"/>
          <c:y val="0.22078085416030327"/>
          <c:w val="0.59615460950468002"/>
          <c:h val="0.58009087171530671"/>
        </c:manualLayout>
      </c:layout>
      <c:lineChart>
        <c:grouping val="standard"/>
        <c:varyColors val="0"/>
        <c:ser>
          <c:idx val="0"/>
          <c:order val="0"/>
          <c:tx>
            <c:v>Xavg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'8b. ANOVA GR&amp;R - DFT'!$C$31:$L$31</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8D4-496B-BB71-7A8A7C46100B}"/>
            </c:ext>
          </c:extLst>
        </c:ser>
        <c:ser>
          <c:idx val="1"/>
          <c:order val="1"/>
          <c:tx>
            <c:strRef>
              <c:f>'8b. ANOVA GR&amp;R - DFT'!$B$41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'8b. ANOVA GR&amp;R - DFT'!$C$41:$L$41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8D4-496B-BB71-7A8A7C46100B}"/>
            </c:ext>
          </c:extLst>
        </c:ser>
        <c:ser>
          <c:idx val="2"/>
          <c:order val="2"/>
          <c:tx>
            <c:strRef>
              <c:f>'8b. ANOVA GR&amp;R - DFT'!$B$42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'8b. ANOVA GR&amp;R - DFT'!$C$42:$L$42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88D4-496B-BB71-7A8A7C46100B}"/>
            </c:ext>
          </c:extLst>
        </c:ser>
        <c:ser>
          <c:idx val="3"/>
          <c:order val="3"/>
          <c:tx>
            <c:strRef>
              <c:f>'8b. ANOVA GR&amp;R - DFT'!$B$40</c:f>
              <c:strCache>
                <c:ptCount val="1"/>
                <c:pt idx="0">
                  <c:v>XBARBAR</c:v>
                </c:pt>
              </c:strCache>
            </c:strRef>
          </c:tx>
          <c:spPr>
            <a:ln w="25400">
              <a:solidFill>
                <a:srgbClr val="000000"/>
              </a:solidFill>
              <a:prstDash val="lgDash"/>
            </a:ln>
          </c:spPr>
          <c:marker>
            <c:symbol val="none"/>
          </c:marker>
          <c:val>
            <c:numRef>
              <c:f>'8b. ANOVA GR&amp;R - DFT'!$C$40:$L$40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88D4-496B-BB71-7A8A7C46100B}"/>
            </c:ext>
          </c:extLst>
        </c:ser>
        <c:dLbls>
          <c:showLegendKey val="0"/>
          <c:showVal val="0"/>
          <c:showCatName val="0"/>
          <c:showSerName val="0"/>
          <c:showPercent val="0"/>
          <c:showBubbleSize val="0"/>
        </c:dLbls>
        <c:marker val="1"/>
        <c:smooth val="0"/>
        <c:axId val="702897264"/>
        <c:axId val="1"/>
      </c:lineChart>
      <c:catAx>
        <c:axId val="7028972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2897264"/>
        <c:crosses val="autoZero"/>
        <c:crossBetween val="midCat"/>
      </c:valAx>
      <c:spPr>
        <a:noFill/>
        <a:ln w="25400">
          <a:noFill/>
        </a:ln>
      </c:spPr>
    </c:plotArea>
    <c:legend>
      <c:legendPos val="r"/>
      <c:layout>
        <c:manualLayout>
          <c:xMode val="edge"/>
          <c:yMode val="edge"/>
          <c:x val="0.72727364499018043"/>
          <c:y val="0.26839997273068139"/>
          <c:w val="0.26223799166712547"/>
          <c:h val="0.4372328458942632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152891695829682"/>
          <c:y val="3.0172413793103453E-2"/>
        </c:manualLayout>
      </c:layout>
      <c:overlay val="0"/>
      <c:spPr>
        <a:noFill/>
        <a:ln w="25400">
          <a:noFill/>
        </a:ln>
      </c:spPr>
    </c:title>
    <c:autoTitleDeleted val="0"/>
    <c:plotArea>
      <c:layout>
        <c:manualLayout>
          <c:layoutTarget val="inner"/>
          <c:xMode val="edge"/>
          <c:yMode val="edge"/>
          <c:x val="0.19270890509810373"/>
          <c:y val="0.20689666058594833"/>
          <c:w val="0.6059045754886323"/>
          <c:h val="0.59482789918460144"/>
        </c:manualLayout>
      </c:layout>
      <c:lineChart>
        <c:grouping val="standard"/>
        <c:varyColors val="0"/>
        <c:ser>
          <c:idx val="0"/>
          <c:order val="0"/>
          <c:tx>
            <c:v>R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'8b. ANOVA GR&amp;R - DFT'!$C$23:$L$23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07E-44CD-AEB4-8BFB8E42264A}"/>
            </c:ext>
          </c:extLst>
        </c:ser>
        <c:ser>
          <c:idx val="1"/>
          <c:order val="1"/>
          <c:tx>
            <c:strRef>
              <c:f>'8b. ANOVA GR&amp;R - DFT'!$B$37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'8b. ANOVA GR&amp;R - DFT'!$C$37:$L$37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C07E-44CD-AEB4-8BFB8E42264A}"/>
            </c:ext>
          </c:extLst>
        </c:ser>
        <c:ser>
          <c:idx val="2"/>
          <c:order val="2"/>
          <c:tx>
            <c:strRef>
              <c:f>'8b. ANOVA GR&amp;R - DFT'!$B$38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'8b. ANOVA GR&amp;R - DFT'!$C$38:$L$38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C07E-44CD-AEB4-8BFB8E42264A}"/>
            </c:ext>
          </c:extLst>
        </c:ser>
        <c:ser>
          <c:idx val="3"/>
          <c:order val="3"/>
          <c:tx>
            <c:strRef>
              <c:f>'8b. ANOVA GR&amp;R - DFT'!$B$39</c:f>
              <c:strCache>
                <c:ptCount val="1"/>
                <c:pt idx="0">
                  <c:v>RBARBAR</c:v>
                </c:pt>
              </c:strCache>
            </c:strRef>
          </c:tx>
          <c:spPr>
            <a:ln w="25400">
              <a:solidFill>
                <a:srgbClr val="000000"/>
              </a:solidFill>
              <a:prstDash val="lgDash"/>
            </a:ln>
          </c:spPr>
          <c:marker>
            <c:symbol val="none"/>
          </c:marker>
          <c:val>
            <c:numRef>
              <c:f>'8b. ANOVA GR&amp;R - DFT'!$C$39:$L$39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C07E-44CD-AEB4-8BFB8E42264A}"/>
            </c:ext>
          </c:extLst>
        </c:ser>
        <c:dLbls>
          <c:showLegendKey val="0"/>
          <c:showVal val="0"/>
          <c:showCatName val="0"/>
          <c:showSerName val="0"/>
          <c:showPercent val="0"/>
          <c:showBubbleSize val="0"/>
        </c:dLbls>
        <c:marker val="1"/>
        <c:smooth val="0"/>
        <c:axId val="710450696"/>
        <c:axId val="1"/>
      </c:lineChart>
      <c:catAx>
        <c:axId val="7104506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10450696"/>
        <c:crosses val="autoZero"/>
        <c:crossBetween val="midCat"/>
      </c:valAx>
      <c:spPr>
        <a:noFill/>
        <a:ln w="25400">
          <a:noFill/>
        </a:ln>
      </c:spPr>
    </c:plotArea>
    <c:legend>
      <c:legendPos val="r"/>
      <c:layout>
        <c:manualLayout>
          <c:xMode val="edge"/>
          <c:yMode val="edge"/>
          <c:x val="0.74132172280548259"/>
          <c:y val="0.26724137931034486"/>
          <c:w val="0.24826457239720034"/>
          <c:h val="0.435344827586206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88674385244991"/>
          <c:y val="4.6413502109704644E-2"/>
        </c:manualLayout>
      </c:layout>
      <c:overlay val="0"/>
      <c:spPr>
        <a:noFill/>
        <a:ln w="25400">
          <a:noFill/>
        </a:ln>
      </c:spPr>
    </c:title>
    <c:autoTitleDeleted val="0"/>
    <c:plotArea>
      <c:layout>
        <c:manualLayout>
          <c:layoutTarget val="inner"/>
          <c:xMode val="edge"/>
          <c:yMode val="edge"/>
          <c:x val="0.12521186799513703"/>
          <c:y val="0.24050769176092832"/>
          <c:w val="0.6023706081928214"/>
          <c:h val="0.56540404729762095"/>
        </c:manualLayout>
      </c:layout>
      <c:lineChart>
        <c:grouping val="standard"/>
        <c:varyColors val="0"/>
        <c:ser>
          <c:idx val="0"/>
          <c:order val="0"/>
          <c:tx>
            <c:v>R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'8b. ANOVA GR&amp;R - DFT'!$C$32:$L$32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88D-458C-9DBB-2F3C039C933A}"/>
            </c:ext>
          </c:extLst>
        </c:ser>
        <c:ser>
          <c:idx val="1"/>
          <c:order val="1"/>
          <c:tx>
            <c:strRef>
              <c:f>'8b. ANOVA GR&amp;R - DFT'!$B$37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'8b. ANOVA GR&amp;R - DFT'!$C$37:$L$37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588D-458C-9DBB-2F3C039C933A}"/>
            </c:ext>
          </c:extLst>
        </c:ser>
        <c:ser>
          <c:idx val="2"/>
          <c:order val="2"/>
          <c:tx>
            <c:strRef>
              <c:f>'8b. ANOVA GR&amp;R - DFT'!$B$38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'8b. ANOVA GR&amp;R - DFT'!$C$38:$L$38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588D-458C-9DBB-2F3C039C933A}"/>
            </c:ext>
          </c:extLst>
        </c:ser>
        <c:ser>
          <c:idx val="3"/>
          <c:order val="3"/>
          <c:tx>
            <c:strRef>
              <c:f>'8b. ANOVA GR&amp;R - DFT'!$B$39</c:f>
              <c:strCache>
                <c:ptCount val="1"/>
                <c:pt idx="0">
                  <c:v>RBARBAR</c:v>
                </c:pt>
              </c:strCache>
            </c:strRef>
          </c:tx>
          <c:spPr>
            <a:ln w="25400">
              <a:solidFill>
                <a:srgbClr val="000000"/>
              </a:solidFill>
              <a:prstDash val="lgDash"/>
            </a:ln>
          </c:spPr>
          <c:marker>
            <c:symbol val="none"/>
          </c:marker>
          <c:val>
            <c:numRef>
              <c:f>'8b. ANOVA GR&amp;R - DFT'!$C$39:$L$39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588D-458C-9DBB-2F3C039C933A}"/>
            </c:ext>
          </c:extLst>
        </c:ser>
        <c:dLbls>
          <c:showLegendKey val="0"/>
          <c:showVal val="0"/>
          <c:showCatName val="0"/>
          <c:showSerName val="0"/>
          <c:showPercent val="0"/>
          <c:showBubbleSize val="0"/>
        </c:dLbls>
        <c:marker val="1"/>
        <c:smooth val="0"/>
        <c:axId val="558756000"/>
        <c:axId val="1"/>
      </c:lineChart>
      <c:catAx>
        <c:axId val="5587560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58756000"/>
        <c:crosses val="autoZero"/>
        <c:crossBetween val="midCat"/>
      </c:valAx>
      <c:spPr>
        <a:noFill/>
        <a:ln w="25400">
          <a:noFill/>
        </a:ln>
      </c:spPr>
    </c:plotArea>
    <c:legend>
      <c:legendPos val="r"/>
      <c:layout>
        <c:manualLayout>
          <c:xMode val="edge"/>
          <c:yMode val="edge"/>
          <c:x val="0.73773487704899821"/>
          <c:y val="0.26160503671218316"/>
          <c:w val="0.24196344111808354"/>
          <c:h val="0.426162552465751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335547900262472"/>
          <c:y val="4.8458149779735685E-2"/>
        </c:manualLayout>
      </c:layout>
      <c:overlay val="0"/>
      <c:spPr>
        <a:noFill/>
        <a:ln w="25400">
          <a:noFill/>
        </a:ln>
      </c:spPr>
    </c:title>
    <c:autoTitleDeleted val="0"/>
    <c:plotArea>
      <c:layout>
        <c:manualLayout>
          <c:layoutTarget val="inner"/>
          <c:xMode val="edge"/>
          <c:yMode val="edge"/>
          <c:x val="0.12171059962459344"/>
          <c:y val="0.27312863456117464"/>
          <c:w val="0.61677668728679091"/>
          <c:h val="0.52423076633515775"/>
        </c:manualLayout>
      </c:layout>
      <c:lineChart>
        <c:grouping val="standard"/>
        <c:varyColors val="0"/>
        <c:ser>
          <c:idx val="0"/>
          <c:order val="0"/>
          <c:tx>
            <c:v>Xavg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'8b. ANOVA GR&amp;R - DFT'!$C$22:$L$22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486-45CC-814A-7B505FCE5700}"/>
            </c:ext>
          </c:extLst>
        </c:ser>
        <c:ser>
          <c:idx val="1"/>
          <c:order val="1"/>
          <c:tx>
            <c:strRef>
              <c:f>'8b. ANOVA GR&amp;R - DFT'!$B$41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'8b. ANOVA GR&amp;R - DFT'!$C$41:$L$41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B486-45CC-814A-7B505FCE5700}"/>
            </c:ext>
          </c:extLst>
        </c:ser>
        <c:ser>
          <c:idx val="2"/>
          <c:order val="2"/>
          <c:tx>
            <c:strRef>
              <c:f>'8b. ANOVA GR&amp;R - DFT'!$B$42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'8b. ANOVA GR&amp;R - DFT'!$C$42:$L$42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B486-45CC-814A-7B505FCE5700}"/>
            </c:ext>
          </c:extLst>
        </c:ser>
        <c:ser>
          <c:idx val="3"/>
          <c:order val="3"/>
          <c:tx>
            <c:strRef>
              <c:f>'8b. ANOVA GR&amp;R - DFT'!$B$40</c:f>
              <c:strCache>
                <c:ptCount val="1"/>
                <c:pt idx="0">
                  <c:v>XBARBAR</c:v>
                </c:pt>
              </c:strCache>
            </c:strRef>
          </c:tx>
          <c:spPr>
            <a:ln w="25400">
              <a:solidFill>
                <a:srgbClr val="000000"/>
              </a:solidFill>
              <a:prstDash val="lgDash"/>
            </a:ln>
          </c:spPr>
          <c:marker>
            <c:symbol val="none"/>
          </c:marker>
          <c:val>
            <c:numRef>
              <c:f>'8b. ANOVA GR&amp;R - DFT'!$C$40:$L$40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B486-45CC-814A-7B505FCE5700}"/>
            </c:ext>
          </c:extLst>
        </c:ser>
        <c:dLbls>
          <c:showLegendKey val="0"/>
          <c:showVal val="0"/>
          <c:showCatName val="0"/>
          <c:showSerName val="0"/>
          <c:showPercent val="0"/>
          <c:showBubbleSize val="0"/>
        </c:dLbls>
        <c:marker val="1"/>
        <c:smooth val="0"/>
        <c:axId val="701238008"/>
        <c:axId val="1"/>
      </c:lineChart>
      <c:catAx>
        <c:axId val="701238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1238008"/>
        <c:crosses val="autoZero"/>
        <c:crossBetween val="midCat"/>
      </c:valAx>
      <c:spPr>
        <a:noFill/>
        <a:ln w="25400">
          <a:noFill/>
        </a:ln>
      </c:spPr>
    </c:plotArea>
    <c:legend>
      <c:legendPos val="r"/>
      <c:layout>
        <c:manualLayout>
          <c:xMode val="edge"/>
          <c:yMode val="edge"/>
          <c:x val="0.74177674747893363"/>
          <c:y val="0.28634476857793661"/>
          <c:w val="0.24671074216051936"/>
          <c:h val="0.4449350769479806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46022344552064"/>
          <c:y val="4.9327942751550669E-2"/>
        </c:manualLayout>
      </c:layout>
      <c:overlay val="0"/>
      <c:spPr>
        <a:noFill/>
        <a:ln w="25400">
          <a:noFill/>
        </a:ln>
      </c:spPr>
    </c:title>
    <c:autoTitleDeleted val="0"/>
    <c:plotArea>
      <c:layout>
        <c:manualLayout>
          <c:layoutTarget val="inner"/>
          <c:xMode val="edge"/>
          <c:yMode val="edge"/>
          <c:x val="0.12920373522757939"/>
          <c:y val="0.26906021065216118"/>
          <c:w val="0.61062039251390254"/>
          <c:h val="0.5246674107717143"/>
        </c:manualLayout>
      </c:layout>
      <c:lineChart>
        <c:grouping val="standard"/>
        <c:varyColors val="0"/>
        <c:ser>
          <c:idx val="0"/>
          <c:order val="0"/>
          <c:tx>
            <c:v>Xavg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'8b. ANOVA GR&amp;R - DFT'!$C$13:$L$13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030-46F6-AF9B-F4537430A627}"/>
            </c:ext>
          </c:extLst>
        </c:ser>
        <c:ser>
          <c:idx val="1"/>
          <c:order val="1"/>
          <c:tx>
            <c:strRef>
              <c:f>'8b. ANOVA GR&amp;R - DFT'!$B$41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'8b. ANOVA GR&amp;R - DFT'!$C$41:$L$41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7030-46F6-AF9B-F4537430A627}"/>
            </c:ext>
          </c:extLst>
        </c:ser>
        <c:ser>
          <c:idx val="2"/>
          <c:order val="2"/>
          <c:tx>
            <c:strRef>
              <c:f>'8b. ANOVA GR&amp;R - DFT'!$B$42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'8b. ANOVA GR&amp;R - DFT'!$C$42:$L$42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7030-46F6-AF9B-F4537430A627}"/>
            </c:ext>
          </c:extLst>
        </c:ser>
        <c:ser>
          <c:idx val="3"/>
          <c:order val="3"/>
          <c:tx>
            <c:strRef>
              <c:f>'8b. ANOVA GR&amp;R - DFT'!$B$40</c:f>
              <c:strCache>
                <c:ptCount val="1"/>
                <c:pt idx="0">
                  <c:v>XBARBAR</c:v>
                </c:pt>
              </c:strCache>
            </c:strRef>
          </c:tx>
          <c:spPr>
            <a:ln w="25400">
              <a:solidFill>
                <a:srgbClr val="000000"/>
              </a:solidFill>
              <a:prstDash val="lgDash"/>
            </a:ln>
          </c:spPr>
          <c:marker>
            <c:symbol val="none"/>
          </c:marker>
          <c:val>
            <c:numRef>
              <c:f>'8b. ANOVA GR&amp;R - DFT'!$C$40:$L$40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7030-46F6-AF9B-F4537430A627}"/>
            </c:ext>
          </c:extLst>
        </c:ser>
        <c:dLbls>
          <c:showLegendKey val="0"/>
          <c:showVal val="0"/>
          <c:showCatName val="0"/>
          <c:showSerName val="0"/>
          <c:showPercent val="0"/>
          <c:showBubbleSize val="0"/>
        </c:dLbls>
        <c:marker val="1"/>
        <c:smooth val="0"/>
        <c:axId val="608444392"/>
        <c:axId val="1"/>
      </c:lineChart>
      <c:catAx>
        <c:axId val="60844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8444392"/>
        <c:crosses val="autoZero"/>
        <c:crossBetween val="midCat"/>
      </c:valAx>
      <c:spPr>
        <a:noFill/>
        <a:ln w="25400">
          <a:noFill/>
        </a:ln>
      </c:spPr>
    </c:plotArea>
    <c:legend>
      <c:legendPos val="r"/>
      <c:layout>
        <c:manualLayout>
          <c:xMode val="edge"/>
          <c:yMode val="edge"/>
          <c:x val="0.72035514366013986"/>
          <c:y val="0.26009145157303765"/>
          <c:w val="0.26548719020741873"/>
          <c:h val="0.45291774066358287"/>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678223396815879"/>
          <c:y val="4.7826657537373043E-2"/>
        </c:manualLayout>
      </c:layout>
      <c:overlay val="0"/>
      <c:spPr>
        <a:noFill/>
        <a:ln w="25400">
          <a:noFill/>
        </a:ln>
      </c:spPr>
    </c:title>
    <c:autoTitleDeleted val="0"/>
    <c:plotArea>
      <c:layout>
        <c:manualLayout>
          <c:layoutTarget val="inner"/>
          <c:xMode val="edge"/>
          <c:yMode val="edge"/>
          <c:x val="0.11418692355795905"/>
          <c:y val="0.16956629733969941"/>
          <c:w val="0.59169587661851508"/>
          <c:h val="0.63043879780144652"/>
        </c:manualLayout>
      </c:layout>
      <c:lineChart>
        <c:grouping val="standard"/>
        <c:varyColors val="0"/>
        <c:ser>
          <c:idx val="0"/>
          <c:order val="0"/>
          <c:tx>
            <c:v>R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 - Blast Profile'!$C$14:$L$14</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7A1-4789-9414-C6C8FDFB0576}"/>
            </c:ext>
          </c:extLst>
        </c:ser>
        <c:ser>
          <c:idx val="1"/>
          <c:order val="1"/>
          <c:tx>
            <c:strRef>
              <c:f>'8c. ANOVA GR&amp;R - Blast Profile'!$B$37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 - Blast Profile'!$C$37:$L$37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77A1-4789-9414-C6C8FDFB0576}"/>
            </c:ext>
          </c:extLst>
        </c:ser>
        <c:ser>
          <c:idx val="2"/>
          <c:order val="2"/>
          <c:tx>
            <c:strRef>
              <c:f>'8c. ANOVA GR&amp;R - Blast Profile'!$B$38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 - Blast Profile'!$C$38:$L$38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77A1-4789-9414-C6C8FDFB0576}"/>
            </c:ext>
          </c:extLst>
        </c:ser>
        <c:ser>
          <c:idx val="3"/>
          <c:order val="3"/>
          <c:tx>
            <c:strRef>
              <c:f>'8c. ANOVA GR&amp;R - Blast Profile'!$B$39</c:f>
              <c:strCache>
                <c:ptCount val="1"/>
                <c:pt idx="0">
                  <c:v>RBARBAR</c:v>
                </c:pt>
              </c:strCache>
            </c:strRef>
          </c:tx>
          <c:spPr>
            <a:ln w="25400">
              <a:solidFill>
                <a:srgbClr val="000000"/>
              </a:solidFill>
              <a:prstDash val="lgDash"/>
            </a:ln>
          </c:spPr>
          <c:marker>
            <c:symbol val="none"/>
          </c:marker>
          <c:val>
            <c:numRef>
              <c:f>'8c. ANOVA GR&amp;R - Blast Profile'!$C$39:$L$39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77A1-4789-9414-C6C8FDFB0576}"/>
            </c:ext>
          </c:extLst>
        </c:ser>
        <c:dLbls>
          <c:showLegendKey val="0"/>
          <c:showVal val="0"/>
          <c:showCatName val="0"/>
          <c:showSerName val="0"/>
          <c:showPercent val="0"/>
          <c:showBubbleSize val="0"/>
        </c:dLbls>
        <c:marker val="1"/>
        <c:smooth val="0"/>
        <c:axId val="704411552"/>
        <c:axId val="1"/>
      </c:lineChart>
      <c:catAx>
        <c:axId val="7044115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4411552"/>
        <c:crosses val="autoZero"/>
        <c:crossBetween val="midCat"/>
      </c:valAx>
      <c:spPr>
        <a:noFill/>
        <a:ln w="25400">
          <a:noFill/>
        </a:ln>
      </c:spPr>
    </c:plotArea>
    <c:legend>
      <c:legendPos val="r"/>
      <c:layout>
        <c:manualLayout>
          <c:xMode val="edge"/>
          <c:yMode val="edge"/>
          <c:x val="0.71626342987403391"/>
          <c:y val="0.22174027159648524"/>
          <c:w val="0.24740507133840106"/>
          <c:h val="0.43913328768686521"/>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363682249509022"/>
          <c:y val="4.7619615729851954E-2"/>
        </c:manualLayout>
      </c:layout>
      <c:overlay val="0"/>
      <c:spPr>
        <a:noFill/>
        <a:ln w="25400">
          <a:noFill/>
        </a:ln>
      </c:spPr>
    </c:title>
    <c:autoTitleDeleted val="0"/>
    <c:plotArea>
      <c:layout>
        <c:manualLayout>
          <c:layoutTarget val="inner"/>
          <c:xMode val="edge"/>
          <c:yMode val="edge"/>
          <c:x val="0.13111904901129323"/>
          <c:y val="0.22078085416030327"/>
          <c:w val="0.59615460950468002"/>
          <c:h val="0.58009087171530671"/>
        </c:manualLayout>
      </c:layout>
      <c:lineChart>
        <c:grouping val="standard"/>
        <c:varyColors val="0"/>
        <c:ser>
          <c:idx val="0"/>
          <c:order val="0"/>
          <c:tx>
            <c:v>Xavg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 - Blast Profile'!$C$31:$L$31</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BB3-4306-B27B-4135CE980267}"/>
            </c:ext>
          </c:extLst>
        </c:ser>
        <c:ser>
          <c:idx val="1"/>
          <c:order val="1"/>
          <c:tx>
            <c:strRef>
              <c:f>'8c. ANOVA GR&amp;R - Blast Profile'!$B$41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 - Blast Profile'!$C$41:$L$41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3BB3-4306-B27B-4135CE980267}"/>
            </c:ext>
          </c:extLst>
        </c:ser>
        <c:ser>
          <c:idx val="2"/>
          <c:order val="2"/>
          <c:tx>
            <c:strRef>
              <c:f>'8c. ANOVA GR&amp;R - Blast Profile'!$B$42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 - Blast Profile'!$C$42:$L$42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3BB3-4306-B27B-4135CE980267}"/>
            </c:ext>
          </c:extLst>
        </c:ser>
        <c:ser>
          <c:idx val="3"/>
          <c:order val="3"/>
          <c:tx>
            <c:strRef>
              <c:f>'8c. ANOVA GR&amp;R - Blast Profile'!$B$40</c:f>
              <c:strCache>
                <c:ptCount val="1"/>
                <c:pt idx="0">
                  <c:v>XBARBAR</c:v>
                </c:pt>
              </c:strCache>
            </c:strRef>
          </c:tx>
          <c:spPr>
            <a:ln w="25400">
              <a:solidFill>
                <a:srgbClr val="000000"/>
              </a:solidFill>
              <a:prstDash val="lgDash"/>
            </a:ln>
          </c:spPr>
          <c:marker>
            <c:symbol val="none"/>
          </c:marker>
          <c:val>
            <c:numRef>
              <c:f>'8c. ANOVA GR&amp;R - Blast Profile'!$C$40:$L$40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3BB3-4306-B27B-4135CE980267}"/>
            </c:ext>
          </c:extLst>
        </c:ser>
        <c:dLbls>
          <c:showLegendKey val="0"/>
          <c:showVal val="0"/>
          <c:showCatName val="0"/>
          <c:showSerName val="0"/>
          <c:showPercent val="0"/>
          <c:showBubbleSize val="0"/>
        </c:dLbls>
        <c:marker val="1"/>
        <c:smooth val="0"/>
        <c:axId val="702897264"/>
        <c:axId val="1"/>
      </c:lineChart>
      <c:catAx>
        <c:axId val="7028972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2897264"/>
        <c:crosses val="autoZero"/>
        <c:crossBetween val="midCat"/>
      </c:valAx>
      <c:spPr>
        <a:noFill/>
        <a:ln w="25400">
          <a:noFill/>
        </a:ln>
      </c:spPr>
    </c:plotArea>
    <c:legend>
      <c:legendPos val="r"/>
      <c:layout>
        <c:manualLayout>
          <c:xMode val="edge"/>
          <c:yMode val="edge"/>
          <c:x val="0.72727364499018043"/>
          <c:y val="0.26839997273068139"/>
          <c:w val="0.26223799166712547"/>
          <c:h val="0.4372328458942632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152891695829682"/>
          <c:y val="3.0172413793103453E-2"/>
        </c:manualLayout>
      </c:layout>
      <c:overlay val="0"/>
      <c:spPr>
        <a:noFill/>
        <a:ln w="25400">
          <a:noFill/>
        </a:ln>
      </c:spPr>
    </c:title>
    <c:autoTitleDeleted val="0"/>
    <c:plotArea>
      <c:layout>
        <c:manualLayout>
          <c:layoutTarget val="inner"/>
          <c:xMode val="edge"/>
          <c:yMode val="edge"/>
          <c:x val="0.19270890509810373"/>
          <c:y val="0.20689666058594833"/>
          <c:w val="0.6059045754886323"/>
          <c:h val="0.59482789918460144"/>
        </c:manualLayout>
      </c:layout>
      <c:lineChart>
        <c:grouping val="standard"/>
        <c:varyColors val="0"/>
        <c:ser>
          <c:idx val="0"/>
          <c:order val="0"/>
          <c:tx>
            <c:v>R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 - Blast Profile'!$C$23:$L$23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430-4181-A9E9-507D3D0E8904}"/>
            </c:ext>
          </c:extLst>
        </c:ser>
        <c:ser>
          <c:idx val="1"/>
          <c:order val="1"/>
          <c:tx>
            <c:strRef>
              <c:f>'8c. ANOVA GR&amp;R - Blast Profile'!$B$37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 - Blast Profile'!$C$37:$L$37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9430-4181-A9E9-507D3D0E8904}"/>
            </c:ext>
          </c:extLst>
        </c:ser>
        <c:ser>
          <c:idx val="2"/>
          <c:order val="2"/>
          <c:tx>
            <c:strRef>
              <c:f>'8c. ANOVA GR&amp;R - Blast Profile'!$B$38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 - Blast Profile'!$C$38:$L$38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9430-4181-A9E9-507D3D0E8904}"/>
            </c:ext>
          </c:extLst>
        </c:ser>
        <c:ser>
          <c:idx val="3"/>
          <c:order val="3"/>
          <c:tx>
            <c:strRef>
              <c:f>'8c. ANOVA GR&amp;R - Blast Profile'!$B$39</c:f>
              <c:strCache>
                <c:ptCount val="1"/>
                <c:pt idx="0">
                  <c:v>RBARBAR</c:v>
                </c:pt>
              </c:strCache>
            </c:strRef>
          </c:tx>
          <c:spPr>
            <a:ln w="25400">
              <a:solidFill>
                <a:srgbClr val="000000"/>
              </a:solidFill>
              <a:prstDash val="lgDash"/>
            </a:ln>
          </c:spPr>
          <c:marker>
            <c:symbol val="none"/>
          </c:marker>
          <c:val>
            <c:numRef>
              <c:f>'8c. ANOVA GR&amp;R - Blast Profile'!$C$39:$L$39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9430-4181-A9E9-507D3D0E8904}"/>
            </c:ext>
          </c:extLst>
        </c:ser>
        <c:dLbls>
          <c:showLegendKey val="0"/>
          <c:showVal val="0"/>
          <c:showCatName val="0"/>
          <c:showSerName val="0"/>
          <c:showPercent val="0"/>
          <c:showBubbleSize val="0"/>
        </c:dLbls>
        <c:marker val="1"/>
        <c:smooth val="0"/>
        <c:axId val="710450696"/>
        <c:axId val="1"/>
      </c:lineChart>
      <c:catAx>
        <c:axId val="7104506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10450696"/>
        <c:crosses val="autoZero"/>
        <c:crossBetween val="midCat"/>
      </c:valAx>
      <c:spPr>
        <a:noFill/>
        <a:ln w="25400">
          <a:noFill/>
        </a:ln>
      </c:spPr>
    </c:plotArea>
    <c:legend>
      <c:legendPos val="r"/>
      <c:layout>
        <c:manualLayout>
          <c:xMode val="edge"/>
          <c:yMode val="edge"/>
          <c:x val="0.74132172280548259"/>
          <c:y val="0.26724137931034486"/>
          <c:w val="0.24826457239720034"/>
          <c:h val="0.435344827586206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88674385244991"/>
          <c:y val="4.6413502109704644E-2"/>
        </c:manualLayout>
      </c:layout>
      <c:overlay val="0"/>
      <c:spPr>
        <a:noFill/>
        <a:ln w="25400">
          <a:noFill/>
        </a:ln>
      </c:spPr>
    </c:title>
    <c:autoTitleDeleted val="0"/>
    <c:plotArea>
      <c:layout>
        <c:manualLayout>
          <c:layoutTarget val="inner"/>
          <c:xMode val="edge"/>
          <c:yMode val="edge"/>
          <c:x val="0.12521186799513703"/>
          <c:y val="0.24050769176092832"/>
          <c:w val="0.6023706081928214"/>
          <c:h val="0.56540404729762095"/>
        </c:manualLayout>
      </c:layout>
      <c:lineChart>
        <c:grouping val="standard"/>
        <c:varyColors val="0"/>
        <c:ser>
          <c:idx val="0"/>
          <c:order val="0"/>
          <c:tx>
            <c:v>R - OP3</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 - Blast Profile'!$C$32:$L$32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577-4C82-B924-37F338112E25}"/>
            </c:ext>
          </c:extLst>
        </c:ser>
        <c:ser>
          <c:idx val="1"/>
          <c:order val="1"/>
          <c:tx>
            <c:strRef>
              <c:f>'8c. ANOVA GR&amp;R - Blast Profile'!$B$37</c:f>
              <c:strCache>
                <c:ptCount val="1"/>
                <c:pt idx="0">
                  <c:v>UCL-R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 - Blast Profile'!$C$37:$L$37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D577-4C82-B924-37F338112E25}"/>
            </c:ext>
          </c:extLst>
        </c:ser>
        <c:ser>
          <c:idx val="2"/>
          <c:order val="2"/>
          <c:tx>
            <c:strRef>
              <c:f>'8c. ANOVA GR&amp;R - Blast Profile'!$B$38</c:f>
              <c:strCache>
                <c:ptCount val="1"/>
                <c:pt idx="0">
                  <c:v>LCL-R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 - Blast Profile'!$C$38:$L$38</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D577-4C82-B924-37F338112E25}"/>
            </c:ext>
          </c:extLst>
        </c:ser>
        <c:ser>
          <c:idx val="3"/>
          <c:order val="3"/>
          <c:tx>
            <c:strRef>
              <c:f>'8c. ANOVA GR&amp;R - Blast Profile'!$B$39</c:f>
              <c:strCache>
                <c:ptCount val="1"/>
                <c:pt idx="0">
                  <c:v>RBARBAR</c:v>
                </c:pt>
              </c:strCache>
            </c:strRef>
          </c:tx>
          <c:spPr>
            <a:ln w="25400">
              <a:solidFill>
                <a:srgbClr val="000000"/>
              </a:solidFill>
              <a:prstDash val="lgDash"/>
            </a:ln>
          </c:spPr>
          <c:marker>
            <c:symbol val="none"/>
          </c:marker>
          <c:val>
            <c:numRef>
              <c:f>'8c. ANOVA GR&amp;R - Blast Profile'!$C$39:$L$39</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D577-4C82-B924-37F338112E25}"/>
            </c:ext>
          </c:extLst>
        </c:ser>
        <c:dLbls>
          <c:showLegendKey val="0"/>
          <c:showVal val="0"/>
          <c:showCatName val="0"/>
          <c:showSerName val="0"/>
          <c:showPercent val="0"/>
          <c:showBubbleSize val="0"/>
        </c:dLbls>
        <c:marker val="1"/>
        <c:smooth val="0"/>
        <c:axId val="558756000"/>
        <c:axId val="1"/>
      </c:lineChart>
      <c:catAx>
        <c:axId val="5587560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58756000"/>
        <c:crosses val="autoZero"/>
        <c:crossBetween val="midCat"/>
      </c:valAx>
      <c:spPr>
        <a:noFill/>
        <a:ln w="25400">
          <a:noFill/>
        </a:ln>
      </c:spPr>
    </c:plotArea>
    <c:legend>
      <c:legendPos val="r"/>
      <c:layout>
        <c:manualLayout>
          <c:xMode val="edge"/>
          <c:yMode val="edge"/>
          <c:x val="0.73773487704899821"/>
          <c:y val="0.26160503671218316"/>
          <c:w val="0.24196344111808354"/>
          <c:h val="0.42616255246575196"/>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335547900262472"/>
          <c:y val="4.8458149779735685E-2"/>
        </c:manualLayout>
      </c:layout>
      <c:overlay val="0"/>
      <c:spPr>
        <a:noFill/>
        <a:ln w="25400">
          <a:noFill/>
        </a:ln>
      </c:spPr>
    </c:title>
    <c:autoTitleDeleted val="0"/>
    <c:plotArea>
      <c:layout>
        <c:manualLayout>
          <c:layoutTarget val="inner"/>
          <c:xMode val="edge"/>
          <c:yMode val="edge"/>
          <c:x val="0.12171059962459344"/>
          <c:y val="0.27312863456117464"/>
          <c:w val="0.61677668728679091"/>
          <c:h val="0.52423076633515775"/>
        </c:manualLayout>
      </c:layout>
      <c:lineChart>
        <c:grouping val="standard"/>
        <c:varyColors val="0"/>
        <c:ser>
          <c:idx val="0"/>
          <c:order val="0"/>
          <c:tx>
            <c:v>Xavg - OP2</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 - Blast Profile'!$C$22:$L$22</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31E-4ED3-B94F-68A8CC7050A2}"/>
            </c:ext>
          </c:extLst>
        </c:ser>
        <c:ser>
          <c:idx val="1"/>
          <c:order val="1"/>
          <c:tx>
            <c:strRef>
              <c:f>'8c. ANOVA GR&amp;R - Blast Profile'!$B$41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 - Blast Profile'!$C$41:$L$41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F31E-4ED3-B94F-68A8CC7050A2}"/>
            </c:ext>
          </c:extLst>
        </c:ser>
        <c:ser>
          <c:idx val="2"/>
          <c:order val="2"/>
          <c:tx>
            <c:strRef>
              <c:f>'8c. ANOVA GR&amp;R - Blast Profile'!$B$42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 - Blast Profile'!$C$42:$L$42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F31E-4ED3-B94F-68A8CC7050A2}"/>
            </c:ext>
          </c:extLst>
        </c:ser>
        <c:ser>
          <c:idx val="3"/>
          <c:order val="3"/>
          <c:tx>
            <c:strRef>
              <c:f>'8c. ANOVA GR&amp;R - Blast Profile'!$B$40</c:f>
              <c:strCache>
                <c:ptCount val="1"/>
                <c:pt idx="0">
                  <c:v>XBARBAR</c:v>
                </c:pt>
              </c:strCache>
            </c:strRef>
          </c:tx>
          <c:spPr>
            <a:ln w="25400">
              <a:solidFill>
                <a:srgbClr val="000000"/>
              </a:solidFill>
              <a:prstDash val="lgDash"/>
            </a:ln>
          </c:spPr>
          <c:marker>
            <c:symbol val="none"/>
          </c:marker>
          <c:val>
            <c:numRef>
              <c:f>'8c. ANOVA GR&amp;R - Blast Profile'!$C$40:$L$40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F31E-4ED3-B94F-68A8CC7050A2}"/>
            </c:ext>
          </c:extLst>
        </c:ser>
        <c:dLbls>
          <c:showLegendKey val="0"/>
          <c:showVal val="0"/>
          <c:showCatName val="0"/>
          <c:showSerName val="0"/>
          <c:showPercent val="0"/>
          <c:showBubbleSize val="0"/>
        </c:dLbls>
        <c:marker val="1"/>
        <c:smooth val="0"/>
        <c:axId val="701238008"/>
        <c:axId val="1"/>
      </c:lineChart>
      <c:catAx>
        <c:axId val="701238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1238008"/>
        <c:crosses val="autoZero"/>
        <c:crossBetween val="midCat"/>
      </c:valAx>
      <c:spPr>
        <a:noFill/>
        <a:ln w="25400">
          <a:noFill/>
        </a:ln>
      </c:spPr>
    </c:plotArea>
    <c:legend>
      <c:legendPos val="r"/>
      <c:layout>
        <c:manualLayout>
          <c:xMode val="edge"/>
          <c:yMode val="edge"/>
          <c:x val="0.74177674747893363"/>
          <c:y val="0.28634476857793661"/>
          <c:w val="0.24671074216051936"/>
          <c:h val="0.4449350769479806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46022344552064"/>
          <c:y val="4.9327942751550669E-2"/>
        </c:manualLayout>
      </c:layout>
      <c:overlay val="0"/>
      <c:spPr>
        <a:noFill/>
        <a:ln w="25400">
          <a:noFill/>
        </a:ln>
      </c:spPr>
    </c:title>
    <c:autoTitleDeleted val="0"/>
    <c:plotArea>
      <c:layout>
        <c:manualLayout>
          <c:layoutTarget val="inner"/>
          <c:xMode val="edge"/>
          <c:yMode val="edge"/>
          <c:x val="0.12920373522757939"/>
          <c:y val="0.26906021065216118"/>
          <c:w val="0.61062039251390254"/>
          <c:h val="0.5246674107717143"/>
        </c:manualLayout>
      </c:layout>
      <c:lineChart>
        <c:grouping val="standard"/>
        <c:varyColors val="0"/>
        <c:ser>
          <c:idx val="0"/>
          <c:order val="0"/>
          <c:tx>
            <c:v>Xavg - OP1</c:v>
          </c:tx>
          <c:spPr>
            <a:ln w="12700">
              <a:solidFill>
                <a:srgbClr val="000000"/>
              </a:solidFill>
              <a:prstDash val="solid"/>
            </a:ln>
          </c:spPr>
          <c:marker>
            <c:symbol val="diamond"/>
            <c:size val="5"/>
            <c:spPr>
              <a:solidFill>
                <a:srgbClr val="FF0000"/>
              </a:solidFill>
              <a:ln>
                <a:solidFill>
                  <a:srgbClr val="000000"/>
                </a:solidFill>
                <a:prstDash val="solid"/>
              </a:ln>
            </c:spPr>
          </c:marker>
          <c:val>
            <c:numRef>
              <c:f>'8c. ANOVA GR&amp;R - Blast Profile'!$C$13:$L$13</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2634-4004-B9FC-DAB1F6DFB1C6}"/>
            </c:ext>
          </c:extLst>
        </c:ser>
        <c:ser>
          <c:idx val="1"/>
          <c:order val="1"/>
          <c:tx>
            <c:strRef>
              <c:f>'8c. ANOVA GR&amp;R - Blast Profile'!$B$41</c:f>
              <c:strCache>
                <c:ptCount val="1"/>
                <c:pt idx="0">
                  <c:v>UCL-XBAR</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val>
            <c:numRef>
              <c:f>'8c. ANOVA GR&amp;R - Blast Profile'!$C$41:$L$41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2634-4004-B9FC-DAB1F6DFB1C6}"/>
            </c:ext>
          </c:extLst>
        </c:ser>
        <c:ser>
          <c:idx val="2"/>
          <c:order val="2"/>
          <c:tx>
            <c:strRef>
              <c:f>'8c. ANOVA GR&amp;R - Blast Profile'!$B$42</c:f>
              <c:strCache>
                <c:ptCount val="1"/>
                <c:pt idx="0">
                  <c:v>LCL-XBAR</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val>
            <c:numRef>
              <c:f>'8c. ANOVA GR&amp;R - Blast Profile'!$C$42:$L$42</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2634-4004-B9FC-DAB1F6DFB1C6}"/>
            </c:ext>
          </c:extLst>
        </c:ser>
        <c:ser>
          <c:idx val="3"/>
          <c:order val="3"/>
          <c:tx>
            <c:strRef>
              <c:f>'8c. ANOVA GR&amp;R - Blast Profile'!$B$40</c:f>
              <c:strCache>
                <c:ptCount val="1"/>
                <c:pt idx="0">
                  <c:v>XBARBAR</c:v>
                </c:pt>
              </c:strCache>
            </c:strRef>
          </c:tx>
          <c:spPr>
            <a:ln w="25400">
              <a:solidFill>
                <a:srgbClr val="000000"/>
              </a:solidFill>
              <a:prstDash val="lgDash"/>
            </a:ln>
          </c:spPr>
          <c:marker>
            <c:symbol val="none"/>
          </c:marker>
          <c:val>
            <c:numRef>
              <c:f>'8c. ANOVA GR&amp;R - Blast Profile'!$C$40:$L$40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2634-4004-B9FC-DAB1F6DFB1C6}"/>
            </c:ext>
          </c:extLst>
        </c:ser>
        <c:dLbls>
          <c:showLegendKey val="0"/>
          <c:showVal val="0"/>
          <c:showCatName val="0"/>
          <c:showSerName val="0"/>
          <c:showPercent val="0"/>
          <c:showBubbleSize val="0"/>
        </c:dLbls>
        <c:marker val="1"/>
        <c:smooth val="0"/>
        <c:axId val="608444392"/>
        <c:axId val="1"/>
      </c:lineChart>
      <c:catAx>
        <c:axId val="60844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numFmt formatCode="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8444392"/>
        <c:crosses val="autoZero"/>
        <c:crossBetween val="midCat"/>
      </c:valAx>
      <c:spPr>
        <a:noFill/>
        <a:ln w="25400">
          <a:noFill/>
        </a:ln>
      </c:spPr>
    </c:plotArea>
    <c:legend>
      <c:legendPos val="r"/>
      <c:layout>
        <c:manualLayout>
          <c:xMode val="edge"/>
          <c:yMode val="edge"/>
          <c:x val="0.72035514366013986"/>
          <c:y val="0.26009145157303765"/>
          <c:w val="0.26548719020741873"/>
          <c:h val="0.45291774066358287"/>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X-bar Chart</a:t>
            </a:r>
          </a:p>
        </c:rich>
      </c:tx>
      <c:layout>
        <c:manualLayout>
          <c:xMode val="edge"/>
          <c:yMode val="edge"/>
          <c:x val="0.37829912023460427"/>
          <c:y val="4.5454545454545463E-2"/>
        </c:manualLayout>
      </c:layout>
      <c:overlay val="0"/>
      <c:spPr>
        <a:noFill/>
        <a:ln w="25400">
          <a:noFill/>
        </a:ln>
      </c:spPr>
    </c:title>
    <c:autoTitleDeleted val="0"/>
    <c:plotArea>
      <c:layout>
        <c:manualLayout>
          <c:layoutTarget val="inner"/>
          <c:xMode val="edge"/>
          <c:yMode val="edge"/>
          <c:x val="0.15835777126099709"/>
          <c:y val="0.33522727272727293"/>
          <c:w val="0.80058651026392957"/>
          <c:h val="0.3295454545454547"/>
        </c:manualLayout>
      </c:layout>
      <c:lineChart>
        <c:grouping val="standard"/>
        <c:varyColors val="0"/>
        <c:ser>
          <c:idx val="0"/>
          <c:order val="0"/>
          <c:tx>
            <c:strRef>
              <c:f>'11. IPS - .5455'!$H$28</c:f>
              <c:strCache>
                <c:ptCount val="1"/>
                <c:pt idx="0">
                  <c:v>Average</c:v>
                </c:pt>
              </c:strCache>
            </c:strRef>
          </c:tx>
          <c:spPr>
            <a:ln w="12700">
              <a:solidFill>
                <a:srgbClr val="000000"/>
              </a:solidFill>
              <a:prstDash val="solid"/>
            </a:ln>
          </c:spPr>
          <c:marker>
            <c:symbol val="square"/>
            <c:size val="5"/>
            <c:spPr>
              <a:solidFill>
                <a:srgbClr val="FF0000"/>
              </a:solidFill>
              <a:ln>
                <a:solidFill>
                  <a:srgbClr val="000000"/>
                </a:solidFill>
                <a:prstDash val="solid"/>
              </a:ln>
            </c:spPr>
          </c:marker>
          <c:val>
            <c:numRef>
              <c:f>'11. IPS - .5455'!$H$29:$H$34</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CF98-4BDB-B86B-6E269E4078B8}"/>
            </c:ext>
          </c:extLst>
        </c:ser>
        <c:ser>
          <c:idx val="1"/>
          <c:order val="1"/>
          <c:tx>
            <c:strRef>
              <c:f>'11. IPS - .5455'!$B$74</c:f>
              <c:strCache>
                <c:ptCount val="1"/>
                <c:pt idx="0">
                  <c:v>UCL</c:v>
                </c:pt>
              </c:strCache>
            </c:strRef>
          </c:tx>
          <c:spPr>
            <a:ln w="12700">
              <a:solidFill>
                <a:srgbClr val="000000"/>
              </a:solidFill>
              <a:prstDash val="sysDash"/>
            </a:ln>
          </c:spPr>
          <c:marker>
            <c:symbol val="none"/>
          </c:marker>
          <c:val>
            <c:numRef>
              <c:f>'11. IPS - .5455'!$B$75:$B$80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CF98-4BDB-B86B-6E269E4078B8}"/>
            </c:ext>
          </c:extLst>
        </c:ser>
        <c:ser>
          <c:idx val="2"/>
          <c:order val="2"/>
          <c:tx>
            <c:strRef>
              <c:f>'11. IPS - .5455'!$C$74</c:f>
              <c:strCache>
                <c:ptCount val="1"/>
                <c:pt idx="0">
                  <c:v>LCL</c:v>
                </c:pt>
              </c:strCache>
            </c:strRef>
          </c:tx>
          <c:spPr>
            <a:ln w="12700">
              <a:solidFill>
                <a:srgbClr val="000000"/>
              </a:solidFill>
              <a:prstDash val="sysDash"/>
            </a:ln>
          </c:spPr>
          <c:marker>
            <c:symbol val="none"/>
          </c:marker>
          <c:val>
            <c:numRef>
              <c:f>'11. IPS - .5455'!$C$75:$C$80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CF98-4BDB-B86B-6E269E4078B8}"/>
            </c:ext>
          </c:extLst>
        </c:ser>
        <c:ser>
          <c:idx val="3"/>
          <c:order val="3"/>
          <c:tx>
            <c:strRef>
              <c:f>'11. IPS - .5455'!$D$74</c:f>
              <c:strCache>
                <c:ptCount val="1"/>
                <c:pt idx="0">
                  <c:v>Mean</c:v>
                </c:pt>
              </c:strCache>
            </c:strRef>
          </c:tx>
          <c:spPr>
            <a:ln w="12700">
              <a:solidFill>
                <a:srgbClr val="000000"/>
              </a:solidFill>
              <a:prstDash val="solid"/>
            </a:ln>
          </c:spPr>
          <c:marker>
            <c:symbol val="none"/>
          </c:marker>
          <c:val>
            <c:numRef>
              <c:f>'11. IPS - .5455'!$D$75:$D$80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CF98-4BDB-B86B-6E269E4078B8}"/>
            </c:ext>
          </c:extLst>
        </c:ser>
        <c:dLbls>
          <c:showLegendKey val="0"/>
          <c:showVal val="0"/>
          <c:showCatName val="0"/>
          <c:showSerName val="0"/>
          <c:showPercent val="0"/>
          <c:showBubbleSize val="0"/>
        </c:dLbls>
        <c:marker val="1"/>
        <c:smooth val="0"/>
        <c:axId val="221575808"/>
        <c:axId val="223691136"/>
      </c:lineChart>
      <c:catAx>
        <c:axId val="2215758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3691136"/>
        <c:crosses val="autoZero"/>
        <c:auto val="0"/>
        <c:lblAlgn val="ctr"/>
        <c:lblOffset val="100"/>
        <c:tickLblSkip val="1"/>
        <c:tickMarkSkip val="1"/>
        <c:noMultiLvlLbl val="0"/>
      </c:catAx>
      <c:valAx>
        <c:axId val="223691136"/>
        <c:scaling>
          <c:orientation val="minMax"/>
        </c:scaling>
        <c:delete val="0"/>
        <c:axPos val="l"/>
        <c:numFmt formatCode="0.0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1575808"/>
        <c:crosses val="autoZero"/>
        <c:crossBetween val="midCat"/>
      </c:valAx>
      <c:spPr>
        <a:noFill/>
        <a:ln w="25400">
          <a:noFill/>
        </a:ln>
      </c:spPr>
    </c:plotArea>
    <c:legend>
      <c:legendPos val="r"/>
      <c:layout>
        <c:manualLayout>
          <c:xMode val="edge"/>
          <c:yMode val="edge"/>
          <c:x val="0.15777403191170028"/>
          <c:y val="0.87030720591744182"/>
          <c:w val="0.77739518630552473"/>
          <c:h val="7.9636125029825908E-2"/>
        </c:manualLayout>
      </c:layout>
      <c:overlay val="0"/>
      <c:spPr>
        <a:solidFill>
          <a:srgbClr val="FFFFFF"/>
        </a:solidFill>
        <a:ln w="3175">
          <a:solidFill>
            <a:srgbClr val="000000"/>
          </a:solidFill>
          <a:prstDash val="solid"/>
        </a:ln>
      </c:spPr>
      <c:txPr>
        <a:bodyPr/>
        <a:lstStyle/>
        <a:p>
          <a:pPr>
            <a:defRPr sz="420" b="0" i="0" u="none" strike="noStrike" baseline="0">
              <a:solidFill>
                <a:srgbClr val="000000"/>
              </a:solidFill>
              <a:latin typeface="Times New Roman"/>
              <a:ea typeface="Times New Roman"/>
              <a:cs typeface="Times New Roman"/>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000000000000155" r="0.75000000000000155" t="1" header="0.5" footer="0.5"/>
    <c:pageSetup orientation="portrait" horizontalDpi="-4" verticalDpi="-4"/>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R-bar Chart</a:t>
            </a:r>
          </a:p>
        </c:rich>
      </c:tx>
      <c:layout>
        <c:manualLayout>
          <c:xMode val="edge"/>
          <c:yMode val="edge"/>
          <c:x val="0.37829924412601573"/>
          <c:y val="4.6242774566473958E-2"/>
        </c:manualLayout>
      </c:layout>
      <c:overlay val="0"/>
      <c:spPr>
        <a:noFill/>
        <a:ln w="25400">
          <a:noFill/>
        </a:ln>
      </c:spPr>
    </c:title>
    <c:autoTitleDeleted val="0"/>
    <c:plotArea>
      <c:layout>
        <c:manualLayout>
          <c:layoutTarget val="inner"/>
          <c:xMode val="edge"/>
          <c:yMode val="edge"/>
          <c:x val="0.12012012012012017"/>
          <c:y val="0.32369942196531792"/>
          <c:w val="0.77477477477477519"/>
          <c:h val="0.32369942196531792"/>
        </c:manualLayout>
      </c:layout>
      <c:lineChart>
        <c:grouping val="standard"/>
        <c:varyColors val="0"/>
        <c:ser>
          <c:idx val="0"/>
          <c:order val="0"/>
          <c:tx>
            <c:strRef>
              <c:f>'11. IPS - .5455'!$I$28</c:f>
              <c:strCache>
                <c:ptCount val="1"/>
                <c:pt idx="0">
                  <c:v>Range</c:v>
                </c:pt>
              </c:strCache>
            </c:strRef>
          </c:tx>
          <c:spPr>
            <a:ln w="12700">
              <a:solidFill>
                <a:srgbClr val="000000"/>
              </a:solidFill>
              <a:prstDash val="solid"/>
            </a:ln>
          </c:spPr>
          <c:marker>
            <c:symbol val="square"/>
            <c:size val="5"/>
            <c:spPr>
              <a:solidFill>
                <a:srgbClr val="FF0000"/>
              </a:solidFill>
              <a:ln>
                <a:solidFill>
                  <a:srgbClr val="000000"/>
                </a:solidFill>
                <a:prstDash val="solid"/>
              </a:ln>
            </c:spPr>
          </c:marker>
          <c:val>
            <c:numRef>
              <c:f>'11. IPS - .5455'!$I$29:$I$34</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9DDE-45A5-BFFC-A1B88F5DF26A}"/>
            </c:ext>
          </c:extLst>
        </c:ser>
        <c:ser>
          <c:idx val="1"/>
          <c:order val="1"/>
          <c:tx>
            <c:strRef>
              <c:f>'11. IPS - .5455'!$G$74</c:f>
              <c:strCache>
                <c:ptCount val="1"/>
                <c:pt idx="0">
                  <c:v>UCL</c:v>
                </c:pt>
              </c:strCache>
            </c:strRef>
          </c:tx>
          <c:spPr>
            <a:ln w="12700">
              <a:solidFill>
                <a:srgbClr val="000000"/>
              </a:solidFill>
              <a:prstDash val="sysDash"/>
            </a:ln>
          </c:spPr>
          <c:marker>
            <c:symbol val="none"/>
          </c:marker>
          <c:val>
            <c:numRef>
              <c:f>'11. IPS - .5455'!$G$75:$G$80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DDE-45A5-BFFC-A1B88F5DF26A}"/>
            </c:ext>
          </c:extLst>
        </c:ser>
        <c:ser>
          <c:idx val="2"/>
          <c:order val="2"/>
          <c:tx>
            <c:strRef>
              <c:f>'11. IPS - .5455'!$H$74</c:f>
              <c:strCache>
                <c:ptCount val="1"/>
                <c:pt idx="0">
                  <c:v>Mean</c:v>
                </c:pt>
              </c:strCache>
            </c:strRef>
          </c:tx>
          <c:spPr>
            <a:ln w="12700">
              <a:solidFill>
                <a:srgbClr val="000000"/>
              </a:solidFill>
              <a:prstDash val="solid"/>
            </a:ln>
          </c:spPr>
          <c:marker>
            <c:symbol val="none"/>
          </c:marker>
          <c:val>
            <c:numRef>
              <c:f>'11. IPS - .5455'!$H$75:$H$80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9DDE-45A5-BFFC-A1B88F5DF26A}"/>
            </c:ext>
          </c:extLst>
        </c:ser>
        <c:dLbls>
          <c:showLegendKey val="0"/>
          <c:showVal val="0"/>
          <c:showCatName val="0"/>
          <c:showSerName val="0"/>
          <c:showPercent val="0"/>
          <c:showBubbleSize val="0"/>
        </c:dLbls>
        <c:marker val="1"/>
        <c:smooth val="0"/>
        <c:axId val="224275456"/>
        <c:axId val="224293632"/>
      </c:lineChart>
      <c:catAx>
        <c:axId val="224275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4293632"/>
        <c:crosses val="autoZero"/>
        <c:auto val="0"/>
        <c:lblAlgn val="ctr"/>
        <c:lblOffset val="100"/>
        <c:tickLblSkip val="1"/>
        <c:tickMarkSkip val="1"/>
        <c:noMultiLvlLbl val="0"/>
      </c:catAx>
      <c:valAx>
        <c:axId val="224293632"/>
        <c:scaling>
          <c:orientation val="minMax"/>
        </c:scaling>
        <c:delete val="0"/>
        <c:axPos val="l"/>
        <c:numFmt formatCode="0.0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24275456"/>
        <c:crosses val="autoZero"/>
        <c:crossBetween val="midCat"/>
      </c:valAx>
      <c:spPr>
        <a:noFill/>
        <a:ln w="25400">
          <a:noFill/>
        </a:ln>
      </c:spPr>
    </c:plotArea>
    <c:legend>
      <c:legendPos val="r"/>
      <c:layout>
        <c:manualLayout>
          <c:xMode val="edge"/>
          <c:yMode val="edge"/>
          <c:x val="0.19039259732173119"/>
          <c:y val="0.869061338430962"/>
          <c:w val="0.7469245623576336"/>
          <c:h val="8.1112375403941506E-2"/>
        </c:manualLayout>
      </c:layout>
      <c:overlay val="0"/>
      <c:spPr>
        <a:solidFill>
          <a:srgbClr val="FFFFFF"/>
        </a:solidFill>
        <a:ln w="3175">
          <a:solidFill>
            <a:srgbClr val="000000"/>
          </a:solidFill>
          <a:prstDash val="solid"/>
        </a:ln>
      </c:spPr>
      <c:txPr>
        <a:bodyPr/>
        <a:lstStyle/>
        <a:p>
          <a:pPr>
            <a:defRPr sz="420" b="0" i="0" u="none" strike="noStrike" baseline="0">
              <a:solidFill>
                <a:srgbClr val="000000"/>
              </a:solidFill>
              <a:latin typeface="Times New Roman"/>
              <a:ea typeface="Times New Roman"/>
              <a:cs typeface="Times New Roman"/>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000000000000155" r="0.75000000000000155" t="1" header="0.5" footer="0.5"/>
    <c:pageSetup orientation="landscape" horizontalDpi="-4" verticalDpi="0"/>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D1B6.264F3B00" TargetMode="Externa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cid:image003.png@01D9D1B6.264F3B00" TargetMode="External"/><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2" Type="http://schemas.openxmlformats.org/officeDocument/2006/relationships/image" Target="cid:image003.png@01D9D1B6.264F3B00" TargetMode="External"/><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3" Type="http://schemas.openxmlformats.org/officeDocument/2006/relationships/image" Target="cid:image003.png@01D9D1B6.264F3B00" TargetMode="External"/><Relationship Id="rId2" Type="http://schemas.openxmlformats.org/officeDocument/2006/relationships/image" Target="../media/image5.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446314</xdr:colOff>
      <xdr:row>23</xdr:row>
      <xdr:rowOff>43543</xdr:rowOff>
    </xdr:from>
    <xdr:to>
      <xdr:col>4</xdr:col>
      <xdr:colOff>97971</xdr:colOff>
      <xdr:row>23</xdr:row>
      <xdr:rowOff>272143</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389414" y="6120493"/>
          <a:ext cx="299357" cy="2286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00"/>
        </a:p>
      </xdr:txBody>
    </xdr:sp>
    <xdr:clientData/>
  </xdr:twoCellAnchor>
  <xdr:twoCellAnchor>
    <xdr:from>
      <xdr:col>3</xdr:col>
      <xdr:colOff>457199</xdr:colOff>
      <xdr:row>21</xdr:row>
      <xdr:rowOff>48985</xdr:rowOff>
    </xdr:from>
    <xdr:to>
      <xdr:col>4</xdr:col>
      <xdr:colOff>97970</xdr:colOff>
      <xdr:row>21</xdr:row>
      <xdr:rowOff>277585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400299" y="5583010"/>
          <a:ext cx="288471" cy="2286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303712</xdr:colOff>
      <xdr:row>0</xdr:row>
      <xdr:rowOff>30480</xdr:rowOff>
    </xdr:from>
    <xdr:to>
      <xdr:col>8</xdr:col>
      <xdr:colOff>849350</xdr:colOff>
      <xdr:row>2</xdr:row>
      <xdr:rowOff>137160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697083" y="30480"/>
          <a:ext cx="4986035" cy="988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19050</xdr:rowOff>
    </xdr:from>
    <xdr:to>
      <xdr:col>12</xdr:col>
      <xdr:colOff>190500</xdr:colOff>
      <xdr:row>31</xdr:row>
      <xdr:rowOff>9525</xdr:rowOff>
    </xdr:to>
    <xdr:sp macro="" textlink="">
      <xdr:nvSpPr>
        <xdr:cNvPr id="3" name="TextBox 1">
          <a:extLst>
            <a:ext uri="{FF2B5EF4-FFF2-40B4-BE49-F238E27FC236}">
              <a16:creationId xmlns:a16="http://schemas.microsoft.com/office/drawing/2014/main" id="{00000000-0008-0000-0400-000003000000}"/>
            </a:ext>
          </a:extLst>
        </xdr:cNvPr>
        <xdr:cNvSpPr txBox="1"/>
      </xdr:nvSpPr>
      <xdr:spPr>
        <a:xfrm>
          <a:off x="619125" y="199159"/>
          <a:ext cx="6817302" cy="5393748"/>
        </a:xfrm>
        <a:prstGeom prst="rect">
          <a:avLst/>
        </a:prstGeom>
        <a:solidFill>
          <a:schemeClr val="lt1"/>
        </a:solid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The</a:t>
          </a:r>
          <a:r>
            <a:rPr lang="en-US" sz="2400" baseline="0"/>
            <a:t> print must be bubbled using the following criteria.</a:t>
          </a:r>
        </a:p>
        <a:p>
          <a:r>
            <a:rPr lang="en-US" sz="2400" baseline="0"/>
            <a:t>*The notes must be bubbled first</a:t>
          </a:r>
        </a:p>
        <a:p>
          <a:r>
            <a:rPr lang="en-US" sz="2400" baseline="0"/>
            <a:t>*A dimension that has a x2 or more call out must show</a:t>
          </a: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*Bubbles must follow top left to bottom left - Clockwise</a:t>
          </a:r>
          <a:endParaRPr lang="en-US" sz="2400">
            <a:effectLst/>
          </a:endParaRPr>
        </a:p>
      </xdr:txBody>
    </xdr:sp>
    <xdr:clientData/>
  </xdr:twoCellAnchor>
  <xdr:oneCellAnchor>
    <xdr:from>
      <xdr:col>14</xdr:col>
      <xdr:colOff>121920</xdr:colOff>
      <xdr:row>19</xdr:row>
      <xdr:rowOff>160020</xdr:rowOff>
    </xdr:from>
    <xdr:ext cx="184731" cy="26456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656320" y="3634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80010</xdr:colOff>
      <xdr:row>7</xdr:row>
      <xdr:rowOff>41910</xdr:rowOff>
    </xdr:from>
    <xdr:to>
      <xdr:col>1</xdr:col>
      <xdr:colOff>220980</xdr:colOff>
      <xdr:row>8</xdr:row>
      <xdr:rowOff>83820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217170" y="1078230"/>
          <a:ext cx="140970" cy="140970"/>
        </a:xfrm>
        <a:prstGeom prst="ellipse">
          <a:avLst/>
        </a:prstGeom>
        <a:noFill/>
        <a:ln w="9525">
          <a:solidFill>
            <a:srgbClr val="000000"/>
          </a:solidFill>
          <a:round/>
          <a:headEnd/>
          <a:tailEnd/>
        </a:ln>
      </xdr:spPr>
    </xdr:sp>
    <xdr:clientData/>
  </xdr:twoCellAnchor>
  <xdr:twoCellAnchor>
    <xdr:from>
      <xdr:col>3</xdr:col>
      <xdr:colOff>188384</xdr:colOff>
      <xdr:row>12</xdr:row>
      <xdr:rowOff>94191</xdr:rowOff>
    </xdr:from>
    <xdr:to>
      <xdr:col>3</xdr:col>
      <xdr:colOff>321734</xdr:colOff>
      <xdr:row>13</xdr:row>
      <xdr:rowOff>84666</xdr:rowOff>
    </xdr:to>
    <xdr:sp macro="" textlink="">
      <xdr:nvSpPr>
        <xdr:cNvPr id="7" name="Drawing 8">
          <a:extLst>
            <a:ext uri="{FF2B5EF4-FFF2-40B4-BE49-F238E27FC236}">
              <a16:creationId xmlns:a16="http://schemas.microsoft.com/office/drawing/2014/main" id="{00000000-0008-0000-0700-000007000000}"/>
            </a:ext>
          </a:extLst>
        </xdr:cNvPr>
        <xdr:cNvSpPr>
          <a:spLocks/>
        </xdr:cNvSpPr>
      </xdr:nvSpPr>
      <xdr:spPr bwMode="auto">
        <a:xfrm>
          <a:off x="1238251" y="1787524"/>
          <a:ext cx="133350" cy="159809"/>
        </a:xfrm>
        <a:custGeom>
          <a:avLst/>
          <a:gdLst>
            <a:gd name="T0" fmla="*/ 0 w 16384"/>
            <a:gd name="T1" fmla="*/ 2147483647 h 16384"/>
            <a:gd name="T2" fmla="*/ 0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2147483647 h 16384"/>
            <a:gd name="T14" fmla="*/ 0 w 16384"/>
            <a:gd name="T15" fmla="*/ 2147483647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xdr:spPr>
    </xdr:sp>
    <xdr:clientData/>
  </xdr:twoCellAnchor>
  <xdr:twoCellAnchor>
    <xdr:from>
      <xdr:col>4</xdr:col>
      <xdr:colOff>182880</xdr:colOff>
      <xdr:row>12</xdr:row>
      <xdr:rowOff>107526</xdr:rowOff>
    </xdr:from>
    <xdr:to>
      <xdr:col>4</xdr:col>
      <xdr:colOff>299085</xdr:colOff>
      <xdr:row>13</xdr:row>
      <xdr:rowOff>62017</xdr:rowOff>
    </xdr:to>
    <xdr:sp macro="" textlink="">
      <xdr:nvSpPr>
        <xdr:cNvPr id="8" name="Rectangle 9">
          <a:extLst>
            <a:ext uri="{FF2B5EF4-FFF2-40B4-BE49-F238E27FC236}">
              <a16:creationId xmlns:a16="http://schemas.microsoft.com/office/drawing/2014/main" id="{00000000-0008-0000-0700-000008000000}"/>
            </a:ext>
          </a:extLst>
        </xdr:cNvPr>
        <xdr:cNvSpPr>
          <a:spLocks noChangeArrowheads="1"/>
        </xdr:cNvSpPr>
      </xdr:nvSpPr>
      <xdr:spPr bwMode="auto">
        <a:xfrm>
          <a:off x="1689947" y="1800859"/>
          <a:ext cx="116205" cy="123825"/>
        </a:xfrm>
        <a:prstGeom prst="rect">
          <a:avLst/>
        </a:prstGeom>
        <a:noFill/>
        <a:ln w="9525">
          <a:solidFill>
            <a:srgbClr val="000000"/>
          </a:solidFill>
          <a:miter lim="800000"/>
          <a:headEnd/>
          <a:tailEnd/>
        </a:ln>
      </xdr:spPr>
    </xdr:sp>
    <xdr:clientData/>
  </xdr:twoCellAnchor>
  <xdr:twoCellAnchor>
    <xdr:from>
      <xdr:col>6</xdr:col>
      <xdr:colOff>108161</xdr:colOff>
      <xdr:row>12</xdr:row>
      <xdr:rowOff>106679</xdr:rowOff>
    </xdr:from>
    <xdr:to>
      <xdr:col>6</xdr:col>
      <xdr:colOff>270086</xdr:colOff>
      <xdr:row>13</xdr:row>
      <xdr:rowOff>51645</xdr:rowOff>
    </xdr:to>
    <xdr:sp macro="" textlink="">
      <xdr:nvSpPr>
        <xdr:cNvPr id="9" name="Drawing 10">
          <a:extLst>
            <a:ext uri="{FF2B5EF4-FFF2-40B4-BE49-F238E27FC236}">
              <a16:creationId xmlns:a16="http://schemas.microsoft.com/office/drawing/2014/main" id="{00000000-0008-0000-0700-000009000000}"/>
            </a:ext>
          </a:extLst>
        </xdr:cNvPr>
        <xdr:cNvSpPr>
          <a:spLocks/>
        </xdr:cNvSpPr>
      </xdr:nvSpPr>
      <xdr:spPr bwMode="auto">
        <a:xfrm>
          <a:off x="2529628" y="1800012"/>
          <a:ext cx="161925" cy="114300"/>
        </a:xfrm>
        <a:custGeom>
          <a:avLst/>
          <a:gdLst>
            <a:gd name="T0" fmla="*/ 2147483647 w 16384"/>
            <a:gd name="T1" fmla="*/ 2147483647 h 16384"/>
            <a:gd name="T2" fmla="*/ 2147483647 w 16384"/>
            <a:gd name="T3" fmla="*/ 0 h 16384"/>
            <a:gd name="T4" fmla="*/ 0 w 16384"/>
            <a:gd name="T5" fmla="*/ 0 h 16384"/>
            <a:gd name="T6" fmla="*/ 2147483647 w 16384"/>
            <a:gd name="T7" fmla="*/ 2147483647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xdr:spPr>
    </xdr:sp>
    <xdr:clientData/>
  </xdr:twoCellAnchor>
  <xdr:twoCellAnchor>
    <xdr:from>
      <xdr:col>5</xdr:col>
      <xdr:colOff>192406</xdr:colOff>
      <xdr:row>12</xdr:row>
      <xdr:rowOff>98002</xdr:rowOff>
    </xdr:from>
    <xdr:to>
      <xdr:col>5</xdr:col>
      <xdr:colOff>304801</xdr:colOff>
      <xdr:row>13</xdr:row>
      <xdr:rowOff>60113</xdr:rowOff>
    </xdr:to>
    <xdr:sp macro="" textlink="">
      <xdr:nvSpPr>
        <xdr:cNvPr id="11" name="Drawing 13">
          <a:extLst>
            <a:ext uri="{FF2B5EF4-FFF2-40B4-BE49-F238E27FC236}">
              <a16:creationId xmlns:a16="http://schemas.microsoft.com/office/drawing/2014/main" id="{00000000-0008-0000-0700-00000B000000}"/>
            </a:ext>
          </a:extLst>
        </xdr:cNvPr>
        <xdr:cNvSpPr>
          <a:spLocks/>
        </xdr:cNvSpPr>
      </xdr:nvSpPr>
      <xdr:spPr bwMode="auto">
        <a:xfrm>
          <a:off x="2156673" y="1791335"/>
          <a:ext cx="112395" cy="131445"/>
        </a:xfrm>
        <a:custGeom>
          <a:avLst/>
          <a:gdLst>
            <a:gd name="T0" fmla="*/ 0 w 16384"/>
            <a:gd name="T1" fmla="*/ 2147483647 h 16384"/>
            <a:gd name="T2" fmla="*/ 2147483647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2147483647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2147483647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0 h 16384"/>
            <a:gd name="T72" fmla="*/ 2147483647 w 16384"/>
            <a:gd name="T73" fmla="*/ 2147483647 h 16384"/>
            <a:gd name="T74" fmla="*/ 2147483647 w 16384"/>
            <a:gd name="T75" fmla="*/ 2147483647 h 16384"/>
            <a:gd name="T76" fmla="*/ 0 w 16384"/>
            <a:gd name="T77" fmla="*/ 2147483647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xdr:spPr>
    </xdr:sp>
    <xdr:clientData/>
  </xdr:twoCellAnchor>
  <xdr:twoCellAnchor>
    <xdr:from>
      <xdr:col>2</xdr:col>
      <xdr:colOff>230505</xdr:colOff>
      <xdr:row>12</xdr:row>
      <xdr:rowOff>90593</xdr:rowOff>
    </xdr:from>
    <xdr:to>
      <xdr:col>2</xdr:col>
      <xdr:colOff>358140</xdr:colOff>
      <xdr:row>13</xdr:row>
      <xdr:rowOff>58419</xdr:rowOff>
    </xdr:to>
    <xdr:sp macro="" textlink="">
      <xdr:nvSpPr>
        <xdr:cNvPr id="27" name="Oval 7">
          <a:extLst>
            <a:ext uri="{FF2B5EF4-FFF2-40B4-BE49-F238E27FC236}">
              <a16:creationId xmlns:a16="http://schemas.microsoft.com/office/drawing/2014/main" id="{00000000-0008-0000-0700-00001B000000}"/>
            </a:ext>
          </a:extLst>
        </xdr:cNvPr>
        <xdr:cNvSpPr>
          <a:spLocks noChangeArrowheads="1"/>
        </xdr:cNvSpPr>
      </xdr:nvSpPr>
      <xdr:spPr bwMode="auto">
        <a:xfrm>
          <a:off x="823172" y="1783926"/>
          <a:ext cx="127635" cy="137160"/>
        </a:xfrm>
        <a:prstGeom prst="ellipse">
          <a:avLst/>
        </a:prstGeom>
        <a:noFill/>
        <a:ln w="9525">
          <a:solidFill>
            <a:srgbClr val="000000"/>
          </a:solidFill>
          <a:round/>
          <a:headEnd/>
          <a:tailEnd/>
        </a:ln>
      </xdr:spPr>
    </xdr:sp>
    <xdr:clientData/>
  </xdr:twoCellAnchor>
  <xdr:twoCellAnchor>
    <xdr:from>
      <xdr:col>7</xdr:col>
      <xdr:colOff>635000</xdr:colOff>
      <xdr:row>7</xdr:row>
      <xdr:rowOff>70273</xdr:rowOff>
    </xdr:from>
    <xdr:to>
      <xdr:col>8</xdr:col>
      <xdr:colOff>30692</xdr:colOff>
      <xdr:row>8</xdr:row>
      <xdr:rowOff>95038</xdr:rowOff>
    </xdr:to>
    <xdr:sp macro="" textlink="">
      <xdr:nvSpPr>
        <xdr:cNvPr id="28" name="Rectangle 9">
          <a:extLst>
            <a:ext uri="{FF2B5EF4-FFF2-40B4-BE49-F238E27FC236}">
              <a16:creationId xmlns:a16="http://schemas.microsoft.com/office/drawing/2014/main" id="{00000000-0008-0000-0700-00001C000000}"/>
            </a:ext>
          </a:extLst>
        </xdr:cNvPr>
        <xdr:cNvSpPr>
          <a:spLocks noChangeArrowheads="1"/>
        </xdr:cNvSpPr>
      </xdr:nvSpPr>
      <xdr:spPr bwMode="auto">
        <a:xfrm>
          <a:off x="3056467" y="1120140"/>
          <a:ext cx="123825" cy="126365"/>
        </a:xfrm>
        <a:prstGeom prst="rect">
          <a:avLst/>
        </a:prstGeom>
        <a:noFill/>
        <a:ln w="9525">
          <a:solidFill>
            <a:srgbClr val="000000"/>
          </a:solidFill>
          <a:miter lim="800000"/>
          <a:headEnd/>
          <a:tailEnd/>
        </a:ln>
      </xdr:spPr>
    </xdr:sp>
    <xdr:clientData/>
  </xdr:twoCellAnchor>
  <xdr:twoCellAnchor>
    <xdr:from>
      <xdr:col>10</xdr:col>
      <xdr:colOff>78105</xdr:colOff>
      <xdr:row>7</xdr:row>
      <xdr:rowOff>43815</xdr:rowOff>
    </xdr:from>
    <xdr:to>
      <xdr:col>10</xdr:col>
      <xdr:colOff>190500</xdr:colOff>
      <xdr:row>8</xdr:row>
      <xdr:rowOff>76200</xdr:rowOff>
    </xdr:to>
    <xdr:sp macro="" textlink="">
      <xdr:nvSpPr>
        <xdr:cNvPr id="35" name="Drawing 13">
          <a:extLst>
            <a:ext uri="{FF2B5EF4-FFF2-40B4-BE49-F238E27FC236}">
              <a16:creationId xmlns:a16="http://schemas.microsoft.com/office/drawing/2014/main" id="{00000000-0008-0000-0700-000023000000}"/>
            </a:ext>
          </a:extLst>
        </xdr:cNvPr>
        <xdr:cNvSpPr>
          <a:spLocks/>
        </xdr:cNvSpPr>
      </xdr:nvSpPr>
      <xdr:spPr bwMode="auto">
        <a:xfrm>
          <a:off x="4756785" y="1080135"/>
          <a:ext cx="112395" cy="131445"/>
        </a:xfrm>
        <a:custGeom>
          <a:avLst/>
          <a:gdLst>
            <a:gd name="T0" fmla="*/ 0 w 16384"/>
            <a:gd name="T1" fmla="*/ 2147483647 h 16384"/>
            <a:gd name="T2" fmla="*/ 2147483647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2147483647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2147483647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0 h 16384"/>
            <a:gd name="T72" fmla="*/ 2147483647 w 16384"/>
            <a:gd name="T73" fmla="*/ 2147483647 h 16384"/>
            <a:gd name="T74" fmla="*/ 2147483647 w 16384"/>
            <a:gd name="T75" fmla="*/ 2147483647 h 16384"/>
            <a:gd name="T76" fmla="*/ 0 w 16384"/>
            <a:gd name="T77" fmla="*/ 2147483647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xdr:spPr>
    </xdr:sp>
    <xdr:clientData/>
  </xdr:twoCellAnchor>
  <xdr:twoCellAnchor>
    <xdr:from>
      <xdr:col>11</xdr:col>
      <xdr:colOff>655109</xdr:colOff>
      <xdr:row>7</xdr:row>
      <xdr:rowOff>68580</xdr:rowOff>
    </xdr:from>
    <xdr:to>
      <xdr:col>12</xdr:col>
      <xdr:colOff>77894</xdr:colOff>
      <xdr:row>8</xdr:row>
      <xdr:rowOff>83820</xdr:rowOff>
    </xdr:to>
    <xdr:sp macro="" textlink="">
      <xdr:nvSpPr>
        <xdr:cNvPr id="36" name="Drawing 10">
          <a:extLst>
            <a:ext uri="{FF2B5EF4-FFF2-40B4-BE49-F238E27FC236}">
              <a16:creationId xmlns:a16="http://schemas.microsoft.com/office/drawing/2014/main" id="{00000000-0008-0000-0700-000024000000}"/>
            </a:ext>
          </a:extLst>
        </xdr:cNvPr>
        <xdr:cNvSpPr>
          <a:spLocks/>
        </xdr:cNvSpPr>
      </xdr:nvSpPr>
      <xdr:spPr bwMode="auto">
        <a:xfrm>
          <a:off x="6725709" y="1118447"/>
          <a:ext cx="150918" cy="116840"/>
        </a:xfrm>
        <a:custGeom>
          <a:avLst/>
          <a:gdLst>
            <a:gd name="T0" fmla="*/ 2147483647 w 16384"/>
            <a:gd name="T1" fmla="*/ 2147483647 h 16384"/>
            <a:gd name="T2" fmla="*/ 2147483647 w 16384"/>
            <a:gd name="T3" fmla="*/ 0 h 16384"/>
            <a:gd name="T4" fmla="*/ 0 w 16384"/>
            <a:gd name="T5" fmla="*/ 0 h 16384"/>
            <a:gd name="T6" fmla="*/ 2147483647 w 16384"/>
            <a:gd name="T7" fmla="*/ 2147483647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xdr:spPr>
    </xdr:sp>
    <xdr:clientData/>
  </xdr:twoCellAnchor>
  <xdr:twoCellAnchor>
    <xdr:from>
      <xdr:col>3</xdr:col>
      <xdr:colOff>331470</xdr:colOff>
      <xdr:row>7</xdr:row>
      <xdr:rowOff>32385</xdr:rowOff>
    </xdr:from>
    <xdr:to>
      <xdr:col>4</xdr:col>
      <xdr:colOff>0</xdr:colOff>
      <xdr:row>8</xdr:row>
      <xdr:rowOff>91440</xdr:rowOff>
    </xdr:to>
    <xdr:sp macro="" textlink="">
      <xdr:nvSpPr>
        <xdr:cNvPr id="37" name="Drawing 8">
          <a:extLst>
            <a:ext uri="{FF2B5EF4-FFF2-40B4-BE49-F238E27FC236}">
              <a16:creationId xmlns:a16="http://schemas.microsoft.com/office/drawing/2014/main" id="{00000000-0008-0000-0700-000025000000}"/>
            </a:ext>
          </a:extLst>
        </xdr:cNvPr>
        <xdr:cNvSpPr>
          <a:spLocks/>
        </xdr:cNvSpPr>
      </xdr:nvSpPr>
      <xdr:spPr bwMode="auto">
        <a:xfrm>
          <a:off x="1381337" y="1082252"/>
          <a:ext cx="125730" cy="160655"/>
        </a:xfrm>
        <a:custGeom>
          <a:avLst/>
          <a:gdLst>
            <a:gd name="T0" fmla="*/ 0 w 16384"/>
            <a:gd name="T1" fmla="*/ 2147483647 h 16384"/>
            <a:gd name="T2" fmla="*/ 0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2147483647 h 16384"/>
            <a:gd name="T14" fmla="*/ 0 w 16384"/>
            <a:gd name="T15" fmla="*/ 2147483647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1</xdr:row>
          <xdr:rowOff>0</xdr:rowOff>
        </xdr:from>
        <xdr:to>
          <xdr:col>1</xdr:col>
          <xdr:colOff>368300</xdr:colOff>
          <xdr:row>2</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xdr:row>
          <xdr:rowOff>0</xdr:rowOff>
        </xdr:from>
        <xdr:to>
          <xdr:col>3</xdr:col>
          <xdr:colOff>12700</xdr:colOff>
          <xdr:row>2</xdr:row>
          <xdr:rowOff>25400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1</xdr:row>
          <xdr:rowOff>0</xdr:rowOff>
        </xdr:from>
        <xdr:to>
          <xdr:col>4</xdr:col>
          <xdr:colOff>596900</xdr:colOff>
          <xdr:row>2</xdr:row>
          <xdr:rowOff>25400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A00-00000380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Production</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266700</xdr:colOff>
      <xdr:row>9</xdr:row>
      <xdr:rowOff>0</xdr:rowOff>
    </xdr:from>
    <xdr:to>
      <xdr:col>1</xdr:col>
      <xdr:colOff>396240</xdr:colOff>
      <xdr:row>10</xdr:row>
      <xdr:rowOff>0</xdr:rowOff>
    </xdr:to>
    <xdr:sp macro="" textlink="">
      <xdr:nvSpPr>
        <xdr:cNvPr id="2" name="Text 9">
          <a:extLst>
            <a:ext uri="{FF2B5EF4-FFF2-40B4-BE49-F238E27FC236}">
              <a16:creationId xmlns:a16="http://schemas.microsoft.com/office/drawing/2014/main" id="{00000000-0008-0000-0B00-000002000000}"/>
            </a:ext>
          </a:extLst>
        </xdr:cNvPr>
        <xdr:cNvSpPr txBox="1">
          <a:spLocks noChangeArrowheads="1"/>
        </xdr:cNvSpPr>
      </xdr:nvSpPr>
      <xdr:spPr bwMode="auto">
        <a:xfrm>
          <a:off x="266700" y="1638300"/>
          <a:ext cx="61531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281940</xdr:colOff>
      <xdr:row>17</xdr:row>
      <xdr:rowOff>152400</xdr:rowOff>
    </xdr:from>
    <xdr:to>
      <xdr:col>1</xdr:col>
      <xdr:colOff>312420</xdr:colOff>
      <xdr:row>18</xdr:row>
      <xdr:rowOff>152400</xdr:rowOff>
    </xdr:to>
    <xdr:sp macro="" textlink="">
      <xdr:nvSpPr>
        <xdr:cNvPr id="3" name="Text 18">
          <a:extLst>
            <a:ext uri="{FF2B5EF4-FFF2-40B4-BE49-F238E27FC236}">
              <a16:creationId xmlns:a16="http://schemas.microsoft.com/office/drawing/2014/main" id="{00000000-0008-0000-0B00-000003000000}"/>
            </a:ext>
          </a:extLst>
        </xdr:cNvPr>
        <xdr:cNvSpPr txBox="1">
          <a:spLocks noChangeArrowheads="1"/>
        </xdr:cNvSpPr>
      </xdr:nvSpPr>
      <xdr:spPr bwMode="auto">
        <a:xfrm>
          <a:off x="281940" y="3133725"/>
          <a:ext cx="51625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312420</xdr:colOff>
      <xdr:row>27</xdr:row>
      <xdr:rowOff>7620</xdr:rowOff>
    </xdr:from>
    <xdr:to>
      <xdr:col>1</xdr:col>
      <xdr:colOff>342900</xdr:colOff>
      <xdr:row>28</xdr:row>
      <xdr:rowOff>7620</xdr:rowOff>
    </xdr:to>
    <xdr:sp macro="" textlink="">
      <xdr:nvSpPr>
        <xdr:cNvPr id="4" name="Text 23">
          <a:extLst>
            <a:ext uri="{FF2B5EF4-FFF2-40B4-BE49-F238E27FC236}">
              <a16:creationId xmlns:a16="http://schemas.microsoft.com/office/drawing/2014/main" id="{00000000-0008-0000-0B00-000004000000}"/>
            </a:ext>
          </a:extLst>
        </xdr:cNvPr>
        <xdr:cNvSpPr txBox="1">
          <a:spLocks noChangeArrowheads="1"/>
        </xdr:cNvSpPr>
      </xdr:nvSpPr>
      <xdr:spPr bwMode="auto">
        <a:xfrm>
          <a:off x="312420" y="4608195"/>
          <a:ext cx="51625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6</xdr:col>
      <xdr:colOff>289560</xdr:colOff>
      <xdr:row>5</xdr:row>
      <xdr:rowOff>38100</xdr:rowOff>
    </xdr:from>
    <xdr:to>
      <xdr:col>7</xdr:col>
      <xdr:colOff>213360</xdr:colOff>
      <xdr:row>7</xdr:row>
      <xdr:rowOff>7620</xdr:rowOff>
    </xdr:to>
    <xdr:sp macro="" textlink="">
      <xdr:nvSpPr>
        <xdr:cNvPr id="5" name="Text 24">
          <a:extLst>
            <a:ext uri="{FF2B5EF4-FFF2-40B4-BE49-F238E27FC236}">
              <a16:creationId xmlns:a16="http://schemas.microsoft.com/office/drawing/2014/main" id="{00000000-0008-0000-0B00-000005000000}"/>
            </a:ext>
          </a:extLst>
        </xdr:cNvPr>
        <xdr:cNvSpPr txBox="1">
          <a:spLocks noChangeArrowheads="1"/>
        </xdr:cNvSpPr>
      </xdr:nvSpPr>
      <xdr:spPr bwMode="auto">
        <a:xfrm>
          <a:off x="3204210" y="1028700"/>
          <a:ext cx="409575" cy="29337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15</xdr:row>
      <xdr:rowOff>7620</xdr:rowOff>
    </xdr:from>
    <xdr:to>
      <xdr:col>7</xdr:col>
      <xdr:colOff>213360</xdr:colOff>
      <xdr:row>16</xdr:row>
      <xdr:rowOff>7620</xdr:rowOff>
    </xdr:to>
    <xdr:sp macro="" textlink="">
      <xdr:nvSpPr>
        <xdr:cNvPr id="6" name="Text 25">
          <a:extLst>
            <a:ext uri="{FF2B5EF4-FFF2-40B4-BE49-F238E27FC236}">
              <a16:creationId xmlns:a16="http://schemas.microsoft.com/office/drawing/2014/main" id="{00000000-0008-0000-0B00-000006000000}"/>
            </a:ext>
          </a:extLst>
        </xdr:cNvPr>
        <xdr:cNvSpPr txBox="1">
          <a:spLocks noChangeArrowheads="1"/>
        </xdr:cNvSpPr>
      </xdr:nvSpPr>
      <xdr:spPr bwMode="auto">
        <a:xfrm>
          <a:off x="3204210" y="2665095"/>
          <a:ext cx="40957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24</xdr:row>
      <xdr:rowOff>0</xdr:rowOff>
    </xdr:from>
    <xdr:to>
      <xdr:col>7</xdr:col>
      <xdr:colOff>213360</xdr:colOff>
      <xdr:row>25</xdr:row>
      <xdr:rowOff>0</xdr:rowOff>
    </xdr:to>
    <xdr:sp macro="" textlink="">
      <xdr:nvSpPr>
        <xdr:cNvPr id="7" name="Text 26">
          <a:extLst>
            <a:ext uri="{FF2B5EF4-FFF2-40B4-BE49-F238E27FC236}">
              <a16:creationId xmlns:a16="http://schemas.microsoft.com/office/drawing/2014/main" id="{00000000-0008-0000-0B00-000007000000}"/>
            </a:ext>
          </a:extLst>
        </xdr:cNvPr>
        <xdr:cNvSpPr txBox="1">
          <a:spLocks noChangeArrowheads="1"/>
        </xdr:cNvSpPr>
      </xdr:nvSpPr>
      <xdr:spPr bwMode="auto">
        <a:xfrm>
          <a:off x="3204210" y="4114800"/>
          <a:ext cx="40957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0</xdr:col>
      <xdr:colOff>25400</xdr:colOff>
      <xdr:row>34</xdr:row>
      <xdr:rowOff>92025</xdr:rowOff>
    </xdr:from>
    <xdr:to>
      <xdr:col>8</xdr:col>
      <xdr:colOff>304800</xdr:colOff>
      <xdr:row>45</xdr:row>
      <xdr:rowOff>60373</xdr:rowOff>
    </xdr:to>
    <xdr:graphicFrame macro="">
      <xdr:nvGraphicFramePr>
        <xdr:cNvPr id="8" name="Chart 1">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80109</xdr:colOff>
      <xdr:row>47</xdr:row>
      <xdr:rowOff>25400</xdr:rowOff>
    </xdr:from>
    <xdr:to>
      <xdr:col>25</xdr:col>
      <xdr:colOff>468924</xdr:colOff>
      <xdr:row>57</xdr:row>
      <xdr:rowOff>152400</xdr:rowOff>
    </xdr:to>
    <xdr:graphicFrame macro="">
      <xdr:nvGraphicFramePr>
        <xdr:cNvPr id="9" name="Chart 2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312616</xdr:colOff>
      <xdr:row>34</xdr:row>
      <xdr:rowOff>81280</xdr:rowOff>
    </xdr:from>
    <xdr:to>
      <xdr:col>17</xdr:col>
      <xdr:colOff>93784</xdr:colOff>
      <xdr:row>45</xdr:row>
      <xdr:rowOff>73660</xdr:rowOff>
    </xdr:to>
    <xdr:graphicFrame macro="">
      <xdr:nvGraphicFramePr>
        <xdr:cNvPr id="10" name="Chart 2">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102578</xdr:colOff>
      <xdr:row>34</xdr:row>
      <xdr:rowOff>68580</xdr:rowOff>
    </xdr:from>
    <xdr:to>
      <xdr:col>25</xdr:col>
      <xdr:colOff>491393</xdr:colOff>
      <xdr:row>45</xdr:row>
      <xdr:rowOff>88900</xdr:rowOff>
    </xdr:to>
    <xdr:graphicFrame macro="">
      <xdr:nvGraphicFramePr>
        <xdr:cNvPr id="11" name="Chart 27">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295228</xdr:colOff>
      <xdr:row>47</xdr:row>
      <xdr:rowOff>27940</xdr:rowOff>
    </xdr:from>
    <xdr:to>
      <xdr:col>17</xdr:col>
      <xdr:colOff>70339</xdr:colOff>
      <xdr:row>57</xdr:row>
      <xdr:rowOff>139700</xdr:rowOff>
    </xdr:to>
    <xdr:graphicFrame macro="">
      <xdr:nvGraphicFramePr>
        <xdr:cNvPr id="12" name="Chart 3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25400</xdr:colOff>
      <xdr:row>47</xdr:row>
      <xdr:rowOff>25400</xdr:rowOff>
    </xdr:from>
    <xdr:to>
      <xdr:col>8</xdr:col>
      <xdr:colOff>281354</xdr:colOff>
      <xdr:row>57</xdr:row>
      <xdr:rowOff>129540</xdr:rowOff>
    </xdr:to>
    <xdr:graphicFrame macro="">
      <xdr:nvGraphicFramePr>
        <xdr:cNvPr id="13" name="Chart 3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464820</xdr:colOff>
      <xdr:row>7</xdr:row>
      <xdr:rowOff>99060</xdr:rowOff>
    </xdr:from>
    <xdr:to>
      <xdr:col>24</xdr:col>
      <xdr:colOff>518160</xdr:colOff>
      <xdr:row>9</xdr:row>
      <xdr:rowOff>121920</xdr:rowOff>
    </xdr:to>
    <xdr:sp macro="" textlink="">
      <xdr:nvSpPr>
        <xdr:cNvPr id="14" name="Text 33">
          <a:extLst>
            <a:ext uri="{FF2B5EF4-FFF2-40B4-BE49-F238E27FC236}">
              <a16:creationId xmlns:a16="http://schemas.microsoft.com/office/drawing/2014/main" id="{00000000-0008-0000-0B00-00000E000000}"/>
            </a:ext>
          </a:extLst>
        </xdr:cNvPr>
        <xdr:cNvSpPr>
          <a:spLocks noChangeArrowheads="1"/>
        </xdr:cNvSpPr>
      </xdr:nvSpPr>
      <xdr:spPr bwMode="auto">
        <a:xfrm>
          <a:off x="8237220" y="1413510"/>
          <a:ext cx="3910965" cy="346710"/>
        </a:xfrm>
        <a:prstGeom prst="roundRect">
          <a:avLst>
            <a:gd name="adj" fmla="val 16667"/>
          </a:avLst>
        </a:prstGeom>
        <a:solidFill>
          <a:schemeClr val="tx2">
            <a:lumMod val="40000"/>
            <a:lumOff val="60000"/>
          </a:schemeClr>
        </a:solidFill>
        <a:ln w="9525">
          <a:solidFill>
            <a:srgbClr val="000000"/>
          </a:solidFill>
          <a:round/>
          <a:headEnd/>
          <a:tailEnd/>
        </a:ln>
        <a:effectLst>
          <a:outerShdw dist="35921" dir="2700000" algn="ctr" rotWithShape="0">
            <a:srgbClr val="000000"/>
          </a:outerShdw>
        </a:effectLst>
      </xdr:spPr>
      <xdr:txBody>
        <a:bodyPr vertOverflow="clip" wrap="square" lIns="54864" tIns="41148" rIns="54864" bIns="41148" anchor="ctr" upright="1"/>
        <a:lstStyle/>
        <a:p>
          <a:pPr algn="ctr" rtl="0">
            <a:defRPr sz="1000"/>
          </a:pPr>
          <a:r>
            <a:rPr lang="en-US" sz="1800" b="1" i="0" u="none" strike="noStrike" baseline="0">
              <a:solidFill>
                <a:srgbClr val="000000"/>
              </a:solidFill>
              <a:latin typeface="BriemScript"/>
            </a:rPr>
            <a:t>GAGE R &amp; R SUMMARY</a:t>
          </a:r>
        </a:p>
      </xdr:txBody>
    </xdr:sp>
    <xdr:clientData/>
  </xdr:twoCellAnchor>
  <xdr:twoCellAnchor>
    <xdr:from>
      <xdr:col>16</xdr:col>
      <xdr:colOff>123825</xdr:colOff>
      <xdr:row>11</xdr:row>
      <xdr:rowOff>133350</xdr:rowOff>
    </xdr:from>
    <xdr:to>
      <xdr:col>19</xdr:col>
      <xdr:colOff>472440</xdr:colOff>
      <xdr:row>14</xdr:row>
      <xdr:rowOff>68580</xdr:rowOff>
    </xdr:to>
    <xdr:sp macro="" textlink="">
      <xdr:nvSpPr>
        <xdr:cNvPr id="15" name="Text 34">
          <a:extLst>
            <a:ext uri="{FF2B5EF4-FFF2-40B4-BE49-F238E27FC236}">
              <a16:creationId xmlns:a16="http://schemas.microsoft.com/office/drawing/2014/main" id="{00000000-0008-0000-0B00-00000F000000}"/>
            </a:ext>
          </a:extLst>
        </xdr:cNvPr>
        <xdr:cNvSpPr txBox="1">
          <a:spLocks noChangeArrowheads="1"/>
        </xdr:cNvSpPr>
      </xdr:nvSpPr>
      <xdr:spPr bwMode="auto">
        <a:xfrm>
          <a:off x="7896225" y="2105025"/>
          <a:ext cx="1805940" cy="449580"/>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REPEATABILITY (EV) </a:t>
          </a:r>
        </a:p>
        <a:p>
          <a:pPr algn="r" rtl="0">
            <a:defRPr sz="1000"/>
          </a:pPr>
          <a:r>
            <a:rPr lang="en-US" sz="800" b="0" i="0" u="none" strike="noStrike" baseline="0">
              <a:solidFill>
                <a:srgbClr val="000000"/>
              </a:solidFill>
              <a:latin typeface="MS Sans Serif"/>
            </a:rPr>
            <a:t>(EQUIPMENT VARIATION):</a:t>
          </a:r>
        </a:p>
      </xdr:txBody>
    </xdr:sp>
    <xdr:clientData/>
  </xdr:twoCellAnchor>
  <xdr:twoCellAnchor>
    <xdr:from>
      <xdr:col>15</xdr:col>
      <xdr:colOff>426720</xdr:colOff>
      <xdr:row>14</xdr:row>
      <xdr:rowOff>1904</xdr:rowOff>
    </xdr:from>
    <xdr:to>
      <xdr:col>20</xdr:col>
      <xdr:colOff>7620</xdr:colOff>
      <xdr:row>16</xdr:row>
      <xdr:rowOff>38099</xdr:rowOff>
    </xdr:to>
    <xdr:sp macro="" textlink="">
      <xdr:nvSpPr>
        <xdr:cNvPr id="16" name="Text 35">
          <a:extLst>
            <a:ext uri="{FF2B5EF4-FFF2-40B4-BE49-F238E27FC236}">
              <a16:creationId xmlns:a16="http://schemas.microsoft.com/office/drawing/2014/main" id="{00000000-0008-0000-0B00-000010000000}"/>
            </a:ext>
          </a:extLst>
        </xdr:cNvPr>
        <xdr:cNvSpPr txBox="1">
          <a:spLocks noChangeArrowheads="1"/>
        </xdr:cNvSpPr>
      </xdr:nvSpPr>
      <xdr:spPr bwMode="auto">
        <a:xfrm>
          <a:off x="7713345" y="2487929"/>
          <a:ext cx="2009775" cy="369570"/>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REPRODUCIBILITY (AV) </a:t>
          </a:r>
        </a:p>
        <a:p>
          <a:pPr algn="r" rtl="0">
            <a:defRPr sz="1000"/>
          </a:pPr>
          <a:r>
            <a:rPr lang="en-US" sz="800" b="0" i="0" u="none" strike="noStrike" baseline="0">
              <a:solidFill>
                <a:srgbClr val="000000"/>
              </a:solidFill>
              <a:latin typeface="MS Sans Serif"/>
            </a:rPr>
            <a:t> (APPRAISER VARIATION):</a:t>
          </a:r>
        </a:p>
      </xdr:txBody>
    </xdr:sp>
    <xdr:clientData/>
  </xdr:twoCellAnchor>
  <xdr:twoCellAnchor>
    <xdr:from>
      <xdr:col>15</xdr:col>
      <xdr:colOff>365760</xdr:colOff>
      <xdr:row>16</xdr:row>
      <xdr:rowOff>55244</xdr:rowOff>
    </xdr:from>
    <xdr:to>
      <xdr:col>19</xdr:col>
      <xdr:colOff>480060</xdr:colOff>
      <xdr:row>18</xdr:row>
      <xdr:rowOff>58615</xdr:rowOff>
    </xdr:to>
    <xdr:sp macro="" textlink="">
      <xdr:nvSpPr>
        <xdr:cNvPr id="17" name="Text 36">
          <a:extLst>
            <a:ext uri="{FF2B5EF4-FFF2-40B4-BE49-F238E27FC236}">
              <a16:creationId xmlns:a16="http://schemas.microsoft.com/office/drawing/2014/main" id="{00000000-0008-0000-0B00-000011000000}"/>
            </a:ext>
          </a:extLst>
        </xdr:cNvPr>
        <xdr:cNvSpPr txBox="1">
          <a:spLocks noChangeArrowheads="1"/>
        </xdr:cNvSpPr>
      </xdr:nvSpPr>
      <xdr:spPr bwMode="auto">
        <a:xfrm>
          <a:off x="7652385" y="2874644"/>
          <a:ext cx="2057400" cy="327221"/>
        </a:xfrm>
        <a:prstGeom prst="rect">
          <a:avLst/>
        </a:prstGeom>
        <a:noFill/>
        <a:ln w="1">
          <a:noFill/>
          <a:miter lim="800000"/>
          <a:headEnd/>
          <a:tailEnd/>
        </a:ln>
      </xdr:spPr>
      <xdr:txBody>
        <a:bodyPr vertOverflow="clip" wrap="square" lIns="0" tIns="27432" rIns="36576" bIns="0" anchor="t" upright="1"/>
        <a:lstStyle/>
        <a:p>
          <a:pPr algn="r" rtl="0">
            <a:defRPr sz="1000"/>
          </a:pPr>
          <a:r>
            <a:rPr lang="en-US" sz="1000" b="0" i="0" u="none" strike="noStrike" baseline="0">
              <a:solidFill>
                <a:srgbClr val="000000"/>
              </a:solidFill>
              <a:latin typeface="MS Sans Serif"/>
            </a:rPr>
            <a:t>R &amp; R                      </a:t>
          </a:r>
        </a:p>
        <a:p>
          <a:pPr algn="r" rtl="0">
            <a:defRPr sz="1000"/>
          </a:pPr>
          <a:r>
            <a:rPr lang="en-US" sz="800" b="0" i="0" u="none" strike="noStrike" baseline="0">
              <a:solidFill>
                <a:srgbClr val="000000"/>
              </a:solidFill>
              <a:latin typeface="MS Sans Serif"/>
            </a:rPr>
            <a:t>(REPEATABILITY &amp; REPRODUCIBILITY):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9</xdr:row>
      <xdr:rowOff>0</xdr:rowOff>
    </xdr:from>
    <xdr:to>
      <xdr:col>1</xdr:col>
      <xdr:colOff>396240</xdr:colOff>
      <xdr:row>10</xdr:row>
      <xdr:rowOff>0</xdr:rowOff>
    </xdr:to>
    <xdr:sp macro="" textlink="">
      <xdr:nvSpPr>
        <xdr:cNvPr id="21" name="Text 9">
          <a:extLst>
            <a:ext uri="{FF2B5EF4-FFF2-40B4-BE49-F238E27FC236}">
              <a16:creationId xmlns:a16="http://schemas.microsoft.com/office/drawing/2014/main" id="{00000000-0008-0000-0D00-000015000000}"/>
            </a:ext>
          </a:extLst>
        </xdr:cNvPr>
        <xdr:cNvSpPr txBox="1">
          <a:spLocks noChangeArrowheads="1"/>
        </xdr:cNvSpPr>
      </xdr:nvSpPr>
      <xdr:spPr bwMode="auto">
        <a:xfrm>
          <a:off x="266700" y="2034540"/>
          <a:ext cx="533400" cy="1981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281940</xdr:colOff>
      <xdr:row>17</xdr:row>
      <xdr:rowOff>152400</xdr:rowOff>
    </xdr:from>
    <xdr:to>
      <xdr:col>1</xdr:col>
      <xdr:colOff>312420</xdr:colOff>
      <xdr:row>18</xdr:row>
      <xdr:rowOff>152400</xdr:rowOff>
    </xdr:to>
    <xdr:sp macro="" textlink="">
      <xdr:nvSpPr>
        <xdr:cNvPr id="22" name="Text 18">
          <a:extLst>
            <a:ext uri="{FF2B5EF4-FFF2-40B4-BE49-F238E27FC236}">
              <a16:creationId xmlns:a16="http://schemas.microsoft.com/office/drawing/2014/main" id="{00000000-0008-0000-0D00-000016000000}"/>
            </a:ext>
          </a:extLst>
        </xdr:cNvPr>
        <xdr:cNvSpPr txBox="1">
          <a:spLocks noChangeArrowheads="1"/>
        </xdr:cNvSpPr>
      </xdr:nvSpPr>
      <xdr:spPr bwMode="auto">
        <a:xfrm>
          <a:off x="281940" y="3429000"/>
          <a:ext cx="434340" cy="1981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312420</xdr:colOff>
      <xdr:row>27</xdr:row>
      <xdr:rowOff>7620</xdr:rowOff>
    </xdr:from>
    <xdr:to>
      <xdr:col>1</xdr:col>
      <xdr:colOff>342900</xdr:colOff>
      <xdr:row>28</xdr:row>
      <xdr:rowOff>7620</xdr:rowOff>
    </xdr:to>
    <xdr:sp macro="" textlink="">
      <xdr:nvSpPr>
        <xdr:cNvPr id="23" name="Text 23">
          <a:extLst>
            <a:ext uri="{FF2B5EF4-FFF2-40B4-BE49-F238E27FC236}">
              <a16:creationId xmlns:a16="http://schemas.microsoft.com/office/drawing/2014/main" id="{00000000-0008-0000-0D00-000017000000}"/>
            </a:ext>
          </a:extLst>
        </xdr:cNvPr>
        <xdr:cNvSpPr txBox="1">
          <a:spLocks noChangeArrowheads="1"/>
        </xdr:cNvSpPr>
      </xdr:nvSpPr>
      <xdr:spPr bwMode="auto">
        <a:xfrm>
          <a:off x="312420" y="4930140"/>
          <a:ext cx="434340" cy="1981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6</xdr:col>
      <xdr:colOff>289560</xdr:colOff>
      <xdr:row>5</xdr:row>
      <xdr:rowOff>38100</xdr:rowOff>
    </xdr:from>
    <xdr:to>
      <xdr:col>7</xdr:col>
      <xdr:colOff>213360</xdr:colOff>
      <xdr:row>7</xdr:row>
      <xdr:rowOff>7620</xdr:rowOff>
    </xdr:to>
    <xdr:sp macro="" textlink="">
      <xdr:nvSpPr>
        <xdr:cNvPr id="24" name="Text 24">
          <a:extLst>
            <a:ext uri="{FF2B5EF4-FFF2-40B4-BE49-F238E27FC236}">
              <a16:creationId xmlns:a16="http://schemas.microsoft.com/office/drawing/2014/main" id="{00000000-0008-0000-0D00-000018000000}"/>
            </a:ext>
          </a:extLst>
        </xdr:cNvPr>
        <xdr:cNvSpPr txBox="1">
          <a:spLocks noChangeArrowheads="1"/>
        </xdr:cNvSpPr>
      </xdr:nvSpPr>
      <xdr:spPr bwMode="auto">
        <a:xfrm>
          <a:off x="3208020" y="1524000"/>
          <a:ext cx="426720" cy="15240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15</xdr:row>
      <xdr:rowOff>7620</xdr:rowOff>
    </xdr:from>
    <xdr:to>
      <xdr:col>7</xdr:col>
      <xdr:colOff>213360</xdr:colOff>
      <xdr:row>16</xdr:row>
      <xdr:rowOff>7620</xdr:rowOff>
    </xdr:to>
    <xdr:sp macro="" textlink="">
      <xdr:nvSpPr>
        <xdr:cNvPr id="25" name="Text 25">
          <a:extLst>
            <a:ext uri="{FF2B5EF4-FFF2-40B4-BE49-F238E27FC236}">
              <a16:creationId xmlns:a16="http://schemas.microsoft.com/office/drawing/2014/main" id="{00000000-0008-0000-0D00-000019000000}"/>
            </a:ext>
          </a:extLst>
        </xdr:cNvPr>
        <xdr:cNvSpPr txBox="1">
          <a:spLocks noChangeArrowheads="1"/>
        </xdr:cNvSpPr>
      </xdr:nvSpPr>
      <xdr:spPr bwMode="auto">
        <a:xfrm>
          <a:off x="3208020" y="2964180"/>
          <a:ext cx="426720" cy="1600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24</xdr:row>
      <xdr:rowOff>0</xdr:rowOff>
    </xdr:from>
    <xdr:to>
      <xdr:col>7</xdr:col>
      <xdr:colOff>213360</xdr:colOff>
      <xdr:row>25</xdr:row>
      <xdr:rowOff>0</xdr:rowOff>
    </xdr:to>
    <xdr:sp macro="" textlink="">
      <xdr:nvSpPr>
        <xdr:cNvPr id="26" name="Text 26">
          <a:extLst>
            <a:ext uri="{FF2B5EF4-FFF2-40B4-BE49-F238E27FC236}">
              <a16:creationId xmlns:a16="http://schemas.microsoft.com/office/drawing/2014/main" id="{00000000-0008-0000-0D00-00001A000000}"/>
            </a:ext>
          </a:extLst>
        </xdr:cNvPr>
        <xdr:cNvSpPr txBox="1">
          <a:spLocks noChangeArrowheads="1"/>
        </xdr:cNvSpPr>
      </xdr:nvSpPr>
      <xdr:spPr bwMode="auto">
        <a:xfrm>
          <a:off x="3208020" y="4404360"/>
          <a:ext cx="426720" cy="16002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0</xdr:col>
      <xdr:colOff>25400</xdr:colOff>
      <xdr:row>34</xdr:row>
      <xdr:rowOff>92025</xdr:rowOff>
    </xdr:from>
    <xdr:to>
      <xdr:col>8</xdr:col>
      <xdr:colOff>304800</xdr:colOff>
      <xdr:row>45</xdr:row>
      <xdr:rowOff>60373</xdr:rowOff>
    </xdr:to>
    <xdr:graphicFrame macro="">
      <xdr:nvGraphicFramePr>
        <xdr:cNvPr id="27" name="Chart 1">
          <a:extLst>
            <a:ext uri="{FF2B5EF4-FFF2-40B4-BE49-F238E27FC236}">
              <a16:creationId xmlns:a16="http://schemas.microsoft.com/office/drawing/2014/main" id="{00000000-0008-0000-0D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80109</xdr:colOff>
      <xdr:row>47</xdr:row>
      <xdr:rowOff>25400</xdr:rowOff>
    </xdr:from>
    <xdr:to>
      <xdr:col>25</xdr:col>
      <xdr:colOff>468924</xdr:colOff>
      <xdr:row>57</xdr:row>
      <xdr:rowOff>152400</xdr:rowOff>
    </xdr:to>
    <xdr:graphicFrame macro="">
      <xdr:nvGraphicFramePr>
        <xdr:cNvPr id="28" name="Chart 28">
          <a:extLst>
            <a:ext uri="{FF2B5EF4-FFF2-40B4-BE49-F238E27FC236}">
              <a16:creationId xmlns:a16="http://schemas.microsoft.com/office/drawing/2014/main" id="{00000000-0008-0000-0D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312616</xdr:colOff>
      <xdr:row>34</xdr:row>
      <xdr:rowOff>81280</xdr:rowOff>
    </xdr:from>
    <xdr:to>
      <xdr:col>17</xdr:col>
      <xdr:colOff>93784</xdr:colOff>
      <xdr:row>45</xdr:row>
      <xdr:rowOff>73660</xdr:rowOff>
    </xdr:to>
    <xdr:graphicFrame macro="">
      <xdr:nvGraphicFramePr>
        <xdr:cNvPr id="29" name="Chart 2">
          <a:extLst>
            <a:ext uri="{FF2B5EF4-FFF2-40B4-BE49-F238E27FC236}">
              <a16:creationId xmlns:a16="http://schemas.microsoft.com/office/drawing/2014/main" id="{00000000-0008-0000-0D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102578</xdr:colOff>
      <xdr:row>34</xdr:row>
      <xdr:rowOff>68580</xdr:rowOff>
    </xdr:from>
    <xdr:to>
      <xdr:col>25</xdr:col>
      <xdr:colOff>491393</xdr:colOff>
      <xdr:row>45</xdr:row>
      <xdr:rowOff>88900</xdr:rowOff>
    </xdr:to>
    <xdr:graphicFrame macro="">
      <xdr:nvGraphicFramePr>
        <xdr:cNvPr id="30" name="Chart 27">
          <a:extLst>
            <a:ext uri="{FF2B5EF4-FFF2-40B4-BE49-F238E27FC236}">
              <a16:creationId xmlns:a16="http://schemas.microsoft.com/office/drawing/2014/main" id="{00000000-0008-0000-0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295228</xdr:colOff>
      <xdr:row>47</xdr:row>
      <xdr:rowOff>27940</xdr:rowOff>
    </xdr:from>
    <xdr:to>
      <xdr:col>17</xdr:col>
      <xdr:colOff>70339</xdr:colOff>
      <xdr:row>57</xdr:row>
      <xdr:rowOff>139700</xdr:rowOff>
    </xdr:to>
    <xdr:graphicFrame macro="">
      <xdr:nvGraphicFramePr>
        <xdr:cNvPr id="31" name="Chart 31">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25400</xdr:colOff>
      <xdr:row>47</xdr:row>
      <xdr:rowOff>25400</xdr:rowOff>
    </xdr:from>
    <xdr:to>
      <xdr:col>8</xdr:col>
      <xdr:colOff>281354</xdr:colOff>
      <xdr:row>57</xdr:row>
      <xdr:rowOff>129540</xdr:rowOff>
    </xdr:to>
    <xdr:graphicFrame macro="">
      <xdr:nvGraphicFramePr>
        <xdr:cNvPr id="32" name="Chart 32">
          <a:extLst>
            <a:ext uri="{FF2B5EF4-FFF2-40B4-BE49-F238E27FC236}">
              <a16:creationId xmlns:a16="http://schemas.microsoft.com/office/drawing/2014/main"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464820</xdr:colOff>
      <xdr:row>7</xdr:row>
      <xdr:rowOff>99060</xdr:rowOff>
    </xdr:from>
    <xdr:to>
      <xdr:col>24</xdr:col>
      <xdr:colOff>518160</xdr:colOff>
      <xdr:row>9</xdr:row>
      <xdr:rowOff>121920</xdr:rowOff>
    </xdr:to>
    <xdr:sp macro="" textlink="">
      <xdr:nvSpPr>
        <xdr:cNvPr id="33" name="Text 33">
          <a:extLst>
            <a:ext uri="{FF2B5EF4-FFF2-40B4-BE49-F238E27FC236}">
              <a16:creationId xmlns:a16="http://schemas.microsoft.com/office/drawing/2014/main" id="{00000000-0008-0000-0D00-000021000000}"/>
            </a:ext>
          </a:extLst>
        </xdr:cNvPr>
        <xdr:cNvSpPr>
          <a:spLocks noChangeArrowheads="1"/>
        </xdr:cNvSpPr>
      </xdr:nvSpPr>
      <xdr:spPr bwMode="auto">
        <a:xfrm>
          <a:off x="8412480" y="1767840"/>
          <a:ext cx="4191000" cy="388620"/>
        </a:xfrm>
        <a:prstGeom prst="roundRect">
          <a:avLst>
            <a:gd name="adj" fmla="val 16667"/>
          </a:avLst>
        </a:prstGeom>
        <a:solidFill>
          <a:schemeClr val="tx2">
            <a:lumMod val="40000"/>
            <a:lumOff val="60000"/>
          </a:schemeClr>
        </a:solidFill>
        <a:ln w="9525">
          <a:solidFill>
            <a:srgbClr val="000000"/>
          </a:solidFill>
          <a:round/>
          <a:headEnd/>
          <a:tailEnd/>
        </a:ln>
        <a:effectLst>
          <a:outerShdw dist="35921" dir="2700000" algn="ctr" rotWithShape="0">
            <a:srgbClr val="000000"/>
          </a:outerShdw>
        </a:effectLst>
      </xdr:spPr>
      <xdr:txBody>
        <a:bodyPr vertOverflow="clip" wrap="square" lIns="54864" tIns="41148" rIns="54864" bIns="41148" anchor="ctr" upright="1"/>
        <a:lstStyle/>
        <a:p>
          <a:pPr algn="ctr" rtl="0">
            <a:defRPr sz="1000"/>
          </a:pPr>
          <a:r>
            <a:rPr lang="en-US" sz="1800" b="1" i="0" u="none" strike="noStrike" baseline="0">
              <a:solidFill>
                <a:srgbClr val="000000"/>
              </a:solidFill>
              <a:latin typeface="BriemScript"/>
            </a:rPr>
            <a:t>GAGE R &amp; R SUMMARY</a:t>
          </a:r>
        </a:p>
      </xdr:txBody>
    </xdr:sp>
    <xdr:clientData/>
  </xdr:twoCellAnchor>
  <xdr:twoCellAnchor>
    <xdr:from>
      <xdr:col>16</xdr:col>
      <xdr:colOff>123825</xdr:colOff>
      <xdr:row>11</xdr:row>
      <xdr:rowOff>133350</xdr:rowOff>
    </xdr:from>
    <xdr:to>
      <xdr:col>19</xdr:col>
      <xdr:colOff>472440</xdr:colOff>
      <xdr:row>14</xdr:row>
      <xdr:rowOff>68580</xdr:rowOff>
    </xdr:to>
    <xdr:sp macro="" textlink="">
      <xdr:nvSpPr>
        <xdr:cNvPr id="34" name="Text 34">
          <a:extLst>
            <a:ext uri="{FF2B5EF4-FFF2-40B4-BE49-F238E27FC236}">
              <a16:creationId xmlns:a16="http://schemas.microsoft.com/office/drawing/2014/main" id="{00000000-0008-0000-0D00-000022000000}"/>
            </a:ext>
          </a:extLst>
        </xdr:cNvPr>
        <xdr:cNvSpPr txBox="1">
          <a:spLocks noChangeArrowheads="1"/>
        </xdr:cNvSpPr>
      </xdr:nvSpPr>
      <xdr:spPr bwMode="auto">
        <a:xfrm>
          <a:off x="8201025" y="2076450"/>
          <a:ext cx="1863090" cy="449580"/>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REPEATABILITY (EV) </a:t>
          </a:r>
        </a:p>
        <a:p>
          <a:pPr algn="r" rtl="0">
            <a:defRPr sz="1000"/>
          </a:pPr>
          <a:r>
            <a:rPr lang="en-US" sz="800" b="0" i="0" u="none" strike="noStrike" baseline="0">
              <a:solidFill>
                <a:srgbClr val="000000"/>
              </a:solidFill>
              <a:latin typeface="MS Sans Serif"/>
            </a:rPr>
            <a:t>(EQUIPMENT VARIATION):</a:t>
          </a:r>
        </a:p>
      </xdr:txBody>
    </xdr:sp>
    <xdr:clientData/>
  </xdr:twoCellAnchor>
  <xdr:twoCellAnchor>
    <xdr:from>
      <xdr:col>15</xdr:col>
      <xdr:colOff>426720</xdr:colOff>
      <xdr:row>14</xdr:row>
      <xdr:rowOff>1904</xdr:rowOff>
    </xdr:from>
    <xdr:to>
      <xdr:col>20</xdr:col>
      <xdr:colOff>7620</xdr:colOff>
      <xdr:row>16</xdr:row>
      <xdr:rowOff>38099</xdr:rowOff>
    </xdr:to>
    <xdr:sp macro="" textlink="">
      <xdr:nvSpPr>
        <xdr:cNvPr id="35" name="Text 35">
          <a:extLst>
            <a:ext uri="{FF2B5EF4-FFF2-40B4-BE49-F238E27FC236}">
              <a16:creationId xmlns:a16="http://schemas.microsoft.com/office/drawing/2014/main" id="{00000000-0008-0000-0D00-000023000000}"/>
            </a:ext>
          </a:extLst>
        </xdr:cNvPr>
        <xdr:cNvSpPr txBox="1">
          <a:spLocks noChangeArrowheads="1"/>
        </xdr:cNvSpPr>
      </xdr:nvSpPr>
      <xdr:spPr bwMode="auto">
        <a:xfrm>
          <a:off x="7999095" y="2459354"/>
          <a:ext cx="2105025" cy="379095"/>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REPRODUCIBILITY (AV) </a:t>
          </a:r>
        </a:p>
        <a:p>
          <a:pPr algn="r" rtl="0">
            <a:defRPr sz="1000"/>
          </a:pPr>
          <a:r>
            <a:rPr lang="en-US" sz="800" b="0" i="0" u="none" strike="noStrike" baseline="0">
              <a:solidFill>
                <a:srgbClr val="000000"/>
              </a:solidFill>
              <a:latin typeface="MS Sans Serif"/>
            </a:rPr>
            <a:t> (APPRAISER VARIATION):</a:t>
          </a:r>
        </a:p>
      </xdr:txBody>
    </xdr:sp>
    <xdr:clientData/>
  </xdr:twoCellAnchor>
  <xdr:twoCellAnchor>
    <xdr:from>
      <xdr:col>15</xdr:col>
      <xdr:colOff>365760</xdr:colOff>
      <xdr:row>16</xdr:row>
      <xdr:rowOff>55244</xdr:rowOff>
    </xdr:from>
    <xdr:to>
      <xdr:col>19</xdr:col>
      <xdr:colOff>480060</xdr:colOff>
      <xdr:row>18</xdr:row>
      <xdr:rowOff>58615</xdr:rowOff>
    </xdr:to>
    <xdr:sp macro="" textlink="">
      <xdr:nvSpPr>
        <xdr:cNvPr id="36" name="Text 36">
          <a:extLst>
            <a:ext uri="{FF2B5EF4-FFF2-40B4-BE49-F238E27FC236}">
              <a16:creationId xmlns:a16="http://schemas.microsoft.com/office/drawing/2014/main" id="{00000000-0008-0000-0D00-000024000000}"/>
            </a:ext>
          </a:extLst>
        </xdr:cNvPr>
        <xdr:cNvSpPr txBox="1">
          <a:spLocks noChangeArrowheads="1"/>
        </xdr:cNvSpPr>
      </xdr:nvSpPr>
      <xdr:spPr bwMode="auto">
        <a:xfrm>
          <a:off x="8102991" y="2810167"/>
          <a:ext cx="2177561" cy="331617"/>
        </a:xfrm>
        <a:prstGeom prst="rect">
          <a:avLst/>
        </a:prstGeom>
        <a:noFill/>
        <a:ln w="1">
          <a:noFill/>
          <a:miter lim="800000"/>
          <a:headEnd/>
          <a:tailEnd/>
        </a:ln>
      </xdr:spPr>
      <xdr:txBody>
        <a:bodyPr vertOverflow="clip" wrap="square" lIns="0" tIns="27432" rIns="36576" bIns="0" anchor="t" upright="1"/>
        <a:lstStyle/>
        <a:p>
          <a:pPr algn="r" rtl="0">
            <a:defRPr sz="1000"/>
          </a:pPr>
          <a:r>
            <a:rPr lang="en-US" sz="1000" b="0" i="0" u="none" strike="noStrike" baseline="0">
              <a:solidFill>
                <a:srgbClr val="000000"/>
              </a:solidFill>
              <a:latin typeface="MS Sans Serif"/>
            </a:rPr>
            <a:t>R &amp; R                      </a:t>
          </a:r>
        </a:p>
        <a:p>
          <a:pPr algn="r" rtl="0">
            <a:defRPr sz="1000"/>
          </a:pPr>
          <a:r>
            <a:rPr lang="en-US" sz="800" b="0" i="0" u="none" strike="noStrike" baseline="0">
              <a:solidFill>
                <a:srgbClr val="000000"/>
              </a:solidFill>
              <a:latin typeface="MS Sans Serif"/>
            </a:rPr>
            <a:t>(REPEATABILITY &amp; REPRODUCIBILITY):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9</xdr:row>
      <xdr:rowOff>0</xdr:rowOff>
    </xdr:from>
    <xdr:to>
      <xdr:col>1</xdr:col>
      <xdr:colOff>396240</xdr:colOff>
      <xdr:row>10</xdr:row>
      <xdr:rowOff>0</xdr:rowOff>
    </xdr:to>
    <xdr:sp macro="" textlink="">
      <xdr:nvSpPr>
        <xdr:cNvPr id="2" name="Text 9">
          <a:extLst>
            <a:ext uri="{FF2B5EF4-FFF2-40B4-BE49-F238E27FC236}">
              <a16:creationId xmlns:a16="http://schemas.microsoft.com/office/drawing/2014/main" id="{293C1207-A730-4BF0-88A0-3766384142D8}"/>
            </a:ext>
          </a:extLst>
        </xdr:cNvPr>
        <xdr:cNvSpPr txBox="1">
          <a:spLocks noChangeArrowheads="1"/>
        </xdr:cNvSpPr>
      </xdr:nvSpPr>
      <xdr:spPr bwMode="auto">
        <a:xfrm>
          <a:off x="266700" y="1638300"/>
          <a:ext cx="65341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281940</xdr:colOff>
      <xdr:row>17</xdr:row>
      <xdr:rowOff>152400</xdr:rowOff>
    </xdr:from>
    <xdr:to>
      <xdr:col>1</xdr:col>
      <xdr:colOff>312420</xdr:colOff>
      <xdr:row>18</xdr:row>
      <xdr:rowOff>152400</xdr:rowOff>
    </xdr:to>
    <xdr:sp macro="" textlink="">
      <xdr:nvSpPr>
        <xdr:cNvPr id="3" name="Text 18">
          <a:extLst>
            <a:ext uri="{FF2B5EF4-FFF2-40B4-BE49-F238E27FC236}">
              <a16:creationId xmlns:a16="http://schemas.microsoft.com/office/drawing/2014/main" id="{7875C652-4DD6-4A62-BE92-335AA8E7B4B7}"/>
            </a:ext>
          </a:extLst>
        </xdr:cNvPr>
        <xdr:cNvSpPr txBox="1">
          <a:spLocks noChangeArrowheads="1"/>
        </xdr:cNvSpPr>
      </xdr:nvSpPr>
      <xdr:spPr bwMode="auto">
        <a:xfrm>
          <a:off x="281940" y="3133725"/>
          <a:ext cx="55435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312420</xdr:colOff>
      <xdr:row>27</xdr:row>
      <xdr:rowOff>7620</xdr:rowOff>
    </xdr:from>
    <xdr:to>
      <xdr:col>1</xdr:col>
      <xdr:colOff>342900</xdr:colOff>
      <xdr:row>28</xdr:row>
      <xdr:rowOff>7620</xdr:rowOff>
    </xdr:to>
    <xdr:sp macro="" textlink="">
      <xdr:nvSpPr>
        <xdr:cNvPr id="4" name="Text 23">
          <a:extLst>
            <a:ext uri="{FF2B5EF4-FFF2-40B4-BE49-F238E27FC236}">
              <a16:creationId xmlns:a16="http://schemas.microsoft.com/office/drawing/2014/main" id="{9079D363-BFA2-442C-86AA-8FDEAC36C054}"/>
            </a:ext>
          </a:extLst>
        </xdr:cNvPr>
        <xdr:cNvSpPr txBox="1">
          <a:spLocks noChangeArrowheads="1"/>
        </xdr:cNvSpPr>
      </xdr:nvSpPr>
      <xdr:spPr bwMode="auto">
        <a:xfrm>
          <a:off x="312420" y="4608195"/>
          <a:ext cx="55435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6</xdr:col>
      <xdr:colOff>289560</xdr:colOff>
      <xdr:row>5</xdr:row>
      <xdr:rowOff>38100</xdr:rowOff>
    </xdr:from>
    <xdr:to>
      <xdr:col>7</xdr:col>
      <xdr:colOff>213360</xdr:colOff>
      <xdr:row>7</xdr:row>
      <xdr:rowOff>7620</xdr:rowOff>
    </xdr:to>
    <xdr:sp macro="" textlink="">
      <xdr:nvSpPr>
        <xdr:cNvPr id="5" name="Text 24">
          <a:extLst>
            <a:ext uri="{FF2B5EF4-FFF2-40B4-BE49-F238E27FC236}">
              <a16:creationId xmlns:a16="http://schemas.microsoft.com/office/drawing/2014/main" id="{CB142243-01FC-40C4-A382-F9A10C15D295}"/>
            </a:ext>
          </a:extLst>
        </xdr:cNvPr>
        <xdr:cNvSpPr txBox="1">
          <a:spLocks noChangeArrowheads="1"/>
        </xdr:cNvSpPr>
      </xdr:nvSpPr>
      <xdr:spPr bwMode="auto">
        <a:xfrm>
          <a:off x="3432810" y="1028700"/>
          <a:ext cx="447675" cy="29337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15</xdr:row>
      <xdr:rowOff>7620</xdr:rowOff>
    </xdr:from>
    <xdr:to>
      <xdr:col>7</xdr:col>
      <xdr:colOff>213360</xdr:colOff>
      <xdr:row>16</xdr:row>
      <xdr:rowOff>7620</xdr:rowOff>
    </xdr:to>
    <xdr:sp macro="" textlink="">
      <xdr:nvSpPr>
        <xdr:cNvPr id="6" name="Text 25">
          <a:extLst>
            <a:ext uri="{FF2B5EF4-FFF2-40B4-BE49-F238E27FC236}">
              <a16:creationId xmlns:a16="http://schemas.microsoft.com/office/drawing/2014/main" id="{2DBEE5E4-3D43-4750-AE90-C99FF34BEF39}"/>
            </a:ext>
          </a:extLst>
        </xdr:cNvPr>
        <xdr:cNvSpPr txBox="1">
          <a:spLocks noChangeArrowheads="1"/>
        </xdr:cNvSpPr>
      </xdr:nvSpPr>
      <xdr:spPr bwMode="auto">
        <a:xfrm>
          <a:off x="3432810" y="2665095"/>
          <a:ext cx="44767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24</xdr:row>
      <xdr:rowOff>0</xdr:rowOff>
    </xdr:from>
    <xdr:to>
      <xdr:col>7</xdr:col>
      <xdr:colOff>213360</xdr:colOff>
      <xdr:row>25</xdr:row>
      <xdr:rowOff>0</xdr:rowOff>
    </xdr:to>
    <xdr:sp macro="" textlink="">
      <xdr:nvSpPr>
        <xdr:cNvPr id="7" name="Text 26">
          <a:extLst>
            <a:ext uri="{FF2B5EF4-FFF2-40B4-BE49-F238E27FC236}">
              <a16:creationId xmlns:a16="http://schemas.microsoft.com/office/drawing/2014/main" id="{D7CCE5E9-1485-4D03-914F-EC0C6223E9D9}"/>
            </a:ext>
          </a:extLst>
        </xdr:cNvPr>
        <xdr:cNvSpPr txBox="1">
          <a:spLocks noChangeArrowheads="1"/>
        </xdr:cNvSpPr>
      </xdr:nvSpPr>
      <xdr:spPr bwMode="auto">
        <a:xfrm>
          <a:off x="3432810" y="4114800"/>
          <a:ext cx="447675" cy="161925"/>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0</xdr:col>
      <xdr:colOff>25400</xdr:colOff>
      <xdr:row>34</xdr:row>
      <xdr:rowOff>92025</xdr:rowOff>
    </xdr:from>
    <xdr:to>
      <xdr:col>8</xdr:col>
      <xdr:colOff>304800</xdr:colOff>
      <xdr:row>45</xdr:row>
      <xdr:rowOff>60373</xdr:rowOff>
    </xdr:to>
    <xdr:graphicFrame macro="">
      <xdr:nvGraphicFramePr>
        <xdr:cNvPr id="8" name="Chart 1">
          <a:extLst>
            <a:ext uri="{FF2B5EF4-FFF2-40B4-BE49-F238E27FC236}">
              <a16:creationId xmlns:a16="http://schemas.microsoft.com/office/drawing/2014/main" id="{2D96EF35-8678-4830-AE8E-682E1F518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80109</xdr:colOff>
      <xdr:row>47</xdr:row>
      <xdr:rowOff>25400</xdr:rowOff>
    </xdr:from>
    <xdr:to>
      <xdr:col>25</xdr:col>
      <xdr:colOff>468924</xdr:colOff>
      <xdr:row>57</xdr:row>
      <xdr:rowOff>152400</xdr:rowOff>
    </xdr:to>
    <xdr:graphicFrame macro="">
      <xdr:nvGraphicFramePr>
        <xdr:cNvPr id="9" name="Chart 28">
          <a:extLst>
            <a:ext uri="{FF2B5EF4-FFF2-40B4-BE49-F238E27FC236}">
              <a16:creationId xmlns:a16="http://schemas.microsoft.com/office/drawing/2014/main" id="{C565733F-A93F-4F3E-8ADC-E6E6BDD47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312616</xdr:colOff>
      <xdr:row>34</xdr:row>
      <xdr:rowOff>81280</xdr:rowOff>
    </xdr:from>
    <xdr:to>
      <xdr:col>17</xdr:col>
      <xdr:colOff>93784</xdr:colOff>
      <xdr:row>45</xdr:row>
      <xdr:rowOff>73660</xdr:rowOff>
    </xdr:to>
    <xdr:graphicFrame macro="">
      <xdr:nvGraphicFramePr>
        <xdr:cNvPr id="10" name="Chart 2">
          <a:extLst>
            <a:ext uri="{FF2B5EF4-FFF2-40B4-BE49-F238E27FC236}">
              <a16:creationId xmlns:a16="http://schemas.microsoft.com/office/drawing/2014/main" id="{F7E83433-B5C8-45B6-86B3-044D13B4C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102578</xdr:colOff>
      <xdr:row>34</xdr:row>
      <xdr:rowOff>68580</xdr:rowOff>
    </xdr:from>
    <xdr:to>
      <xdr:col>25</xdr:col>
      <xdr:colOff>491393</xdr:colOff>
      <xdr:row>45</xdr:row>
      <xdr:rowOff>88900</xdr:rowOff>
    </xdr:to>
    <xdr:graphicFrame macro="">
      <xdr:nvGraphicFramePr>
        <xdr:cNvPr id="11" name="Chart 27">
          <a:extLst>
            <a:ext uri="{FF2B5EF4-FFF2-40B4-BE49-F238E27FC236}">
              <a16:creationId xmlns:a16="http://schemas.microsoft.com/office/drawing/2014/main" id="{E43E216F-5321-4A52-851C-3DB1565FE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295228</xdr:colOff>
      <xdr:row>47</xdr:row>
      <xdr:rowOff>27940</xdr:rowOff>
    </xdr:from>
    <xdr:to>
      <xdr:col>17</xdr:col>
      <xdr:colOff>70339</xdr:colOff>
      <xdr:row>57</xdr:row>
      <xdr:rowOff>139700</xdr:rowOff>
    </xdr:to>
    <xdr:graphicFrame macro="">
      <xdr:nvGraphicFramePr>
        <xdr:cNvPr id="12" name="Chart 31">
          <a:extLst>
            <a:ext uri="{FF2B5EF4-FFF2-40B4-BE49-F238E27FC236}">
              <a16:creationId xmlns:a16="http://schemas.microsoft.com/office/drawing/2014/main" id="{CD7B63FF-1A3D-4514-9EB2-CC4BF9F7B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25400</xdr:colOff>
      <xdr:row>47</xdr:row>
      <xdr:rowOff>25400</xdr:rowOff>
    </xdr:from>
    <xdr:to>
      <xdr:col>8</xdr:col>
      <xdr:colOff>281354</xdr:colOff>
      <xdr:row>57</xdr:row>
      <xdr:rowOff>129540</xdr:rowOff>
    </xdr:to>
    <xdr:graphicFrame macro="">
      <xdr:nvGraphicFramePr>
        <xdr:cNvPr id="13" name="Chart 32">
          <a:extLst>
            <a:ext uri="{FF2B5EF4-FFF2-40B4-BE49-F238E27FC236}">
              <a16:creationId xmlns:a16="http://schemas.microsoft.com/office/drawing/2014/main" id="{40A19E8F-31DE-4B6A-837C-DEA15D7DC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464820</xdr:colOff>
      <xdr:row>7</xdr:row>
      <xdr:rowOff>99060</xdr:rowOff>
    </xdr:from>
    <xdr:to>
      <xdr:col>24</xdr:col>
      <xdr:colOff>518160</xdr:colOff>
      <xdr:row>9</xdr:row>
      <xdr:rowOff>121920</xdr:rowOff>
    </xdr:to>
    <xdr:sp macro="" textlink="">
      <xdr:nvSpPr>
        <xdr:cNvPr id="14" name="Text 33">
          <a:extLst>
            <a:ext uri="{FF2B5EF4-FFF2-40B4-BE49-F238E27FC236}">
              <a16:creationId xmlns:a16="http://schemas.microsoft.com/office/drawing/2014/main" id="{7BDDD763-CB22-428C-9698-00CF218A1FA1}"/>
            </a:ext>
          </a:extLst>
        </xdr:cNvPr>
        <xdr:cNvSpPr>
          <a:spLocks noChangeArrowheads="1"/>
        </xdr:cNvSpPr>
      </xdr:nvSpPr>
      <xdr:spPr bwMode="auto">
        <a:xfrm>
          <a:off x="8846820" y="1413510"/>
          <a:ext cx="4244340" cy="346710"/>
        </a:xfrm>
        <a:prstGeom prst="roundRect">
          <a:avLst>
            <a:gd name="adj" fmla="val 16667"/>
          </a:avLst>
        </a:prstGeom>
        <a:solidFill>
          <a:schemeClr val="tx2">
            <a:lumMod val="40000"/>
            <a:lumOff val="60000"/>
          </a:schemeClr>
        </a:solidFill>
        <a:ln w="9525">
          <a:solidFill>
            <a:srgbClr val="000000"/>
          </a:solidFill>
          <a:round/>
          <a:headEnd/>
          <a:tailEnd/>
        </a:ln>
        <a:effectLst>
          <a:outerShdw dist="35921" dir="2700000" algn="ctr" rotWithShape="0">
            <a:srgbClr val="000000"/>
          </a:outerShdw>
        </a:effectLst>
      </xdr:spPr>
      <xdr:txBody>
        <a:bodyPr vertOverflow="clip" wrap="square" lIns="54864" tIns="41148" rIns="54864" bIns="41148" anchor="ctr" upright="1"/>
        <a:lstStyle/>
        <a:p>
          <a:pPr algn="ctr" rtl="0">
            <a:defRPr sz="1000"/>
          </a:pPr>
          <a:r>
            <a:rPr lang="en-US" sz="1800" b="1" i="0" u="none" strike="noStrike" baseline="0">
              <a:solidFill>
                <a:srgbClr val="000000"/>
              </a:solidFill>
              <a:latin typeface="BriemScript"/>
            </a:rPr>
            <a:t>GAGE R &amp; R SUMMARY</a:t>
          </a:r>
        </a:p>
      </xdr:txBody>
    </xdr:sp>
    <xdr:clientData/>
  </xdr:twoCellAnchor>
  <xdr:twoCellAnchor>
    <xdr:from>
      <xdr:col>16</xdr:col>
      <xdr:colOff>123825</xdr:colOff>
      <xdr:row>11</xdr:row>
      <xdr:rowOff>133350</xdr:rowOff>
    </xdr:from>
    <xdr:to>
      <xdr:col>19</xdr:col>
      <xdr:colOff>472440</xdr:colOff>
      <xdr:row>14</xdr:row>
      <xdr:rowOff>68580</xdr:rowOff>
    </xdr:to>
    <xdr:sp macro="" textlink="">
      <xdr:nvSpPr>
        <xdr:cNvPr id="15" name="Text 34">
          <a:extLst>
            <a:ext uri="{FF2B5EF4-FFF2-40B4-BE49-F238E27FC236}">
              <a16:creationId xmlns:a16="http://schemas.microsoft.com/office/drawing/2014/main" id="{F473F87F-2AC7-43FE-9F32-B9B7EA3302D6}"/>
            </a:ext>
          </a:extLst>
        </xdr:cNvPr>
        <xdr:cNvSpPr txBox="1">
          <a:spLocks noChangeArrowheads="1"/>
        </xdr:cNvSpPr>
      </xdr:nvSpPr>
      <xdr:spPr bwMode="auto">
        <a:xfrm>
          <a:off x="8505825" y="2105025"/>
          <a:ext cx="1920240" cy="449580"/>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REPEATABILITY (EV) </a:t>
          </a:r>
        </a:p>
        <a:p>
          <a:pPr algn="r" rtl="0">
            <a:defRPr sz="1000"/>
          </a:pPr>
          <a:r>
            <a:rPr lang="en-US" sz="800" b="0" i="0" u="none" strike="noStrike" baseline="0">
              <a:solidFill>
                <a:srgbClr val="000000"/>
              </a:solidFill>
              <a:latin typeface="MS Sans Serif"/>
            </a:rPr>
            <a:t>(EQUIPMENT VARIATION):</a:t>
          </a:r>
        </a:p>
      </xdr:txBody>
    </xdr:sp>
    <xdr:clientData/>
  </xdr:twoCellAnchor>
  <xdr:twoCellAnchor>
    <xdr:from>
      <xdr:col>15</xdr:col>
      <xdr:colOff>426720</xdr:colOff>
      <xdr:row>14</xdr:row>
      <xdr:rowOff>1904</xdr:rowOff>
    </xdr:from>
    <xdr:to>
      <xdr:col>20</xdr:col>
      <xdr:colOff>7620</xdr:colOff>
      <xdr:row>16</xdr:row>
      <xdr:rowOff>38099</xdr:rowOff>
    </xdr:to>
    <xdr:sp macro="" textlink="">
      <xdr:nvSpPr>
        <xdr:cNvPr id="16" name="Text 35">
          <a:extLst>
            <a:ext uri="{FF2B5EF4-FFF2-40B4-BE49-F238E27FC236}">
              <a16:creationId xmlns:a16="http://schemas.microsoft.com/office/drawing/2014/main" id="{0CA5870D-B8C6-4C00-BA4E-3CB5EBA7C004}"/>
            </a:ext>
          </a:extLst>
        </xdr:cNvPr>
        <xdr:cNvSpPr txBox="1">
          <a:spLocks noChangeArrowheads="1"/>
        </xdr:cNvSpPr>
      </xdr:nvSpPr>
      <xdr:spPr bwMode="auto">
        <a:xfrm>
          <a:off x="8284845" y="2487929"/>
          <a:ext cx="2200275" cy="369570"/>
        </a:xfrm>
        <a:prstGeom prst="rect">
          <a:avLst/>
        </a:prstGeom>
        <a:noFill/>
        <a:ln w="1">
          <a:noFill/>
          <a:miter lim="800000"/>
          <a:headEnd/>
          <a:tailEnd/>
        </a:ln>
      </xdr:spPr>
      <xdr:txBody>
        <a:bodyPr vertOverflow="clip" wrap="square" lIns="0" tIns="27432" rIns="36576" bIns="27432" anchor="ctr" upright="1"/>
        <a:lstStyle/>
        <a:p>
          <a:pPr algn="r" rtl="0">
            <a:defRPr sz="1000"/>
          </a:pPr>
          <a:r>
            <a:rPr lang="en-US" sz="1000" b="0" i="0" u="none" strike="noStrike" baseline="0">
              <a:solidFill>
                <a:srgbClr val="000000"/>
              </a:solidFill>
              <a:latin typeface="MS Sans Serif"/>
            </a:rPr>
            <a:t>REPRODUCIBILITY (AV) </a:t>
          </a:r>
        </a:p>
        <a:p>
          <a:pPr algn="r" rtl="0">
            <a:defRPr sz="1000"/>
          </a:pPr>
          <a:r>
            <a:rPr lang="en-US" sz="800" b="0" i="0" u="none" strike="noStrike" baseline="0">
              <a:solidFill>
                <a:srgbClr val="000000"/>
              </a:solidFill>
              <a:latin typeface="MS Sans Serif"/>
            </a:rPr>
            <a:t> (APPRAISER VARIATION):</a:t>
          </a:r>
        </a:p>
      </xdr:txBody>
    </xdr:sp>
    <xdr:clientData/>
  </xdr:twoCellAnchor>
  <xdr:twoCellAnchor>
    <xdr:from>
      <xdr:col>15</xdr:col>
      <xdr:colOff>365760</xdr:colOff>
      <xdr:row>16</xdr:row>
      <xdr:rowOff>55244</xdr:rowOff>
    </xdr:from>
    <xdr:to>
      <xdr:col>19</xdr:col>
      <xdr:colOff>480060</xdr:colOff>
      <xdr:row>18</xdr:row>
      <xdr:rowOff>58615</xdr:rowOff>
    </xdr:to>
    <xdr:sp macro="" textlink="">
      <xdr:nvSpPr>
        <xdr:cNvPr id="17" name="Text 36">
          <a:extLst>
            <a:ext uri="{FF2B5EF4-FFF2-40B4-BE49-F238E27FC236}">
              <a16:creationId xmlns:a16="http://schemas.microsoft.com/office/drawing/2014/main" id="{5B3D3A20-17EB-4BD8-8F72-0927D9AFE87F}"/>
            </a:ext>
          </a:extLst>
        </xdr:cNvPr>
        <xdr:cNvSpPr txBox="1">
          <a:spLocks noChangeArrowheads="1"/>
        </xdr:cNvSpPr>
      </xdr:nvSpPr>
      <xdr:spPr bwMode="auto">
        <a:xfrm>
          <a:off x="8223885" y="2874644"/>
          <a:ext cx="2209800" cy="327221"/>
        </a:xfrm>
        <a:prstGeom prst="rect">
          <a:avLst/>
        </a:prstGeom>
        <a:noFill/>
        <a:ln w="1">
          <a:noFill/>
          <a:miter lim="800000"/>
          <a:headEnd/>
          <a:tailEnd/>
        </a:ln>
      </xdr:spPr>
      <xdr:txBody>
        <a:bodyPr vertOverflow="clip" wrap="square" lIns="0" tIns="27432" rIns="36576" bIns="0" anchor="t" upright="1"/>
        <a:lstStyle/>
        <a:p>
          <a:pPr algn="r" rtl="0">
            <a:defRPr sz="1000"/>
          </a:pPr>
          <a:r>
            <a:rPr lang="en-US" sz="1000" b="0" i="0" u="none" strike="noStrike" baseline="0">
              <a:solidFill>
                <a:srgbClr val="000000"/>
              </a:solidFill>
              <a:latin typeface="MS Sans Serif"/>
            </a:rPr>
            <a:t>R &amp; R                      </a:t>
          </a:r>
        </a:p>
        <a:p>
          <a:pPr algn="r" rtl="0">
            <a:defRPr sz="1000"/>
          </a:pPr>
          <a:r>
            <a:rPr lang="en-US" sz="800" b="0" i="0" u="none" strike="noStrike" baseline="0">
              <a:solidFill>
                <a:srgbClr val="000000"/>
              </a:solidFill>
              <a:latin typeface="MS Sans Serif"/>
            </a:rPr>
            <a:t>(REPEATABILITY &amp; REPRODUCIBILITY):</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281940</xdr:colOff>
      <xdr:row>8</xdr:row>
      <xdr:rowOff>358140</xdr:rowOff>
    </xdr:from>
    <xdr:to>
      <xdr:col>8</xdr:col>
      <xdr:colOff>281940</xdr:colOff>
      <xdr:row>8</xdr:row>
      <xdr:rowOff>358140</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a:off x="5882640" y="21412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281940</xdr:colOff>
      <xdr:row>7</xdr:row>
      <xdr:rowOff>350520</xdr:rowOff>
    </xdr:from>
    <xdr:to>
      <xdr:col>8</xdr:col>
      <xdr:colOff>281940</xdr:colOff>
      <xdr:row>7</xdr:row>
      <xdr:rowOff>350520</xdr:rowOff>
    </xdr:to>
    <xdr:sp macro="" textlink="">
      <xdr:nvSpPr>
        <xdr:cNvPr id="3" name="Line 2">
          <a:extLst>
            <a:ext uri="{FF2B5EF4-FFF2-40B4-BE49-F238E27FC236}">
              <a16:creationId xmlns:a16="http://schemas.microsoft.com/office/drawing/2014/main" id="{00000000-0008-0000-1000-000003000000}"/>
            </a:ext>
          </a:extLst>
        </xdr:cNvPr>
        <xdr:cNvSpPr>
          <a:spLocks noChangeShapeType="1"/>
        </xdr:cNvSpPr>
      </xdr:nvSpPr>
      <xdr:spPr bwMode="auto">
        <a:xfrm>
          <a:off x="5882640" y="19735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281940</xdr:colOff>
      <xdr:row>8</xdr:row>
      <xdr:rowOff>358140</xdr:rowOff>
    </xdr:from>
    <xdr:to>
      <xdr:col>11</xdr:col>
      <xdr:colOff>281940</xdr:colOff>
      <xdr:row>8</xdr:row>
      <xdr:rowOff>358140</xdr:rowOff>
    </xdr:to>
    <xdr:sp macro="" textlink="">
      <xdr:nvSpPr>
        <xdr:cNvPr id="4" name="Line 4">
          <a:extLst>
            <a:ext uri="{FF2B5EF4-FFF2-40B4-BE49-F238E27FC236}">
              <a16:creationId xmlns:a16="http://schemas.microsoft.com/office/drawing/2014/main" id="{00000000-0008-0000-1000-000004000000}"/>
            </a:ext>
          </a:extLst>
        </xdr:cNvPr>
        <xdr:cNvSpPr>
          <a:spLocks noChangeShapeType="1"/>
        </xdr:cNvSpPr>
      </xdr:nvSpPr>
      <xdr:spPr bwMode="auto">
        <a:xfrm>
          <a:off x="7757160" y="21412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39077</xdr:colOff>
      <xdr:row>0</xdr:row>
      <xdr:rowOff>25238</xdr:rowOff>
    </xdr:from>
    <xdr:to>
      <xdr:col>2</xdr:col>
      <xdr:colOff>420077</xdr:colOff>
      <xdr:row>0</xdr:row>
      <xdr:rowOff>400539</xdr:rowOff>
    </xdr:to>
    <xdr:pic>
      <xdr:nvPicPr>
        <xdr:cNvPr id="7" name="Picture 6" descr="Logo&#10;&#10;Description automatically generated with low confidence">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9077" y="25238"/>
          <a:ext cx="1905000" cy="3753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281940</xdr:colOff>
      <xdr:row>14</xdr:row>
      <xdr:rowOff>335280</xdr:rowOff>
    </xdr:from>
    <xdr:to>
      <xdr:col>7</xdr:col>
      <xdr:colOff>281940</xdr:colOff>
      <xdr:row>14</xdr:row>
      <xdr:rowOff>335280</xdr:rowOff>
    </xdr:to>
    <xdr:sp macro="" textlink="">
      <xdr:nvSpPr>
        <xdr:cNvPr id="2" name="Line 1">
          <a:extLst>
            <a:ext uri="{FF2B5EF4-FFF2-40B4-BE49-F238E27FC236}">
              <a16:creationId xmlns:a16="http://schemas.microsoft.com/office/drawing/2014/main" id="{D7488953-A702-4E1F-840B-2C54299336BD}"/>
            </a:ext>
          </a:extLst>
        </xdr:cNvPr>
        <xdr:cNvSpPr>
          <a:spLocks noChangeShapeType="1"/>
        </xdr:cNvSpPr>
      </xdr:nvSpPr>
      <xdr:spPr bwMode="auto">
        <a:xfrm>
          <a:off x="6029325" y="346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13</xdr:row>
      <xdr:rowOff>342900</xdr:rowOff>
    </xdr:from>
    <xdr:to>
      <xdr:col>7</xdr:col>
      <xdr:colOff>281940</xdr:colOff>
      <xdr:row>13</xdr:row>
      <xdr:rowOff>342900</xdr:rowOff>
    </xdr:to>
    <xdr:sp macro="" textlink="">
      <xdr:nvSpPr>
        <xdr:cNvPr id="3" name="Line 2">
          <a:extLst>
            <a:ext uri="{FF2B5EF4-FFF2-40B4-BE49-F238E27FC236}">
              <a16:creationId xmlns:a16="http://schemas.microsoft.com/office/drawing/2014/main" id="{4157AA61-621B-445B-886E-008471832BCA}"/>
            </a:ext>
          </a:extLst>
        </xdr:cNvPr>
        <xdr:cNvSpPr>
          <a:spLocks noChangeShapeType="1"/>
        </xdr:cNvSpPr>
      </xdr:nvSpPr>
      <xdr:spPr bwMode="auto">
        <a:xfrm>
          <a:off x="6029325" y="3190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15</xdr:row>
      <xdr:rowOff>358140</xdr:rowOff>
    </xdr:from>
    <xdr:to>
      <xdr:col>7</xdr:col>
      <xdr:colOff>281940</xdr:colOff>
      <xdr:row>15</xdr:row>
      <xdr:rowOff>358140</xdr:rowOff>
    </xdr:to>
    <xdr:sp macro="" textlink="">
      <xdr:nvSpPr>
        <xdr:cNvPr id="4" name="Line 1">
          <a:extLst>
            <a:ext uri="{FF2B5EF4-FFF2-40B4-BE49-F238E27FC236}">
              <a16:creationId xmlns:a16="http://schemas.microsoft.com/office/drawing/2014/main" id="{CD7D51DF-44F2-43E9-BF22-CDE29D056226}"/>
            </a:ext>
          </a:extLst>
        </xdr:cNvPr>
        <xdr:cNvSpPr>
          <a:spLocks noChangeShapeType="1"/>
        </xdr:cNvSpPr>
      </xdr:nvSpPr>
      <xdr:spPr bwMode="auto">
        <a:xfrm>
          <a:off x="6029325" y="363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14</xdr:row>
      <xdr:rowOff>350520</xdr:rowOff>
    </xdr:from>
    <xdr:to>
      <xdr:col>7</xdr:col>
      <xdr:colOff>281940</xdr:colOff>
      <xdr:row>14</xdr:row>
      <xdr:rowOff>350520</xdr:rowOff>
    </xdr:to>
    <xdr:sp macro="" textlink="">
      <xdr:nvSpPr>
        <xdr:cNvPr id="5" name="Line 2">
          <a:extLst>
            <a:ext uri="{FF2B5EF4-FFF2-40B4-BE49-F238E27FC236}">
              <a16:creationId xmlns:a16="http://schemas.microsoft.com/office/drawing/2014/main" id="{DBAB75FA-4BA0-4583-9522-7D965931C0AB}"/>
            </a:ext>
          </a:extLst>
        </xdr:cNvPr>
        <xdr:cNvSpPr>
          <a:spLocks noChangeShapeType="1"/>
        </xdr:cNvSpPr>
      </xdr:nvSpPr>
      <xdr:spPr bwMode="auto">
        <a:xfrm>
          <a:off x="6029325" y="346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95250</xdr:colOff>
      <xdr:row>0</xdr:row>
      <xdr:rowOff>104775</xdr:rowOff>
    </xdr:from>
    <xdr:ext cx="2350601" cy="438150"/>
    <xdr:pic>
      <xdr:nvPicPr>
        <xdr:cNvPr id="6" name="Picture 5" descr="Logo&#10;&#10;Description automatically generated with low confidence">
          <a:extLst>
            <a:ext uri="{FF2B5EF4-FFF2-40B4-BE49-F238E27FC236}">
              <a16:creationId xmlns:a16="http://schemas.microsoft.com/office/drawing/2014/main" id="{2F17CF5F-81A7-43F4-BC50-85C0D2A1A1FB}"/>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1440" y="102870"/>
          <a:ext cx="2350601" cy="43815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twoCellAnchor>
    <xdr:from>
      <xdr:col>49</xdr:col>
      <xdr:colOff>502920</xdr:colOff>
      <xdr:row>0</xdr:row>
      <xdr:rowOff>365760</xdr:rowOff>
    </xdr:from>
    <xdr:to>
      <xdr:col>51</xdr:col>
      <xdr:colOff>464820</xdr:colOff>
      <xdr:row>1</xdr:row>
      <xdr:rowOff>114300</xdr:rowOff>
    </xdr:to>
    <xdr:sp macro="" textlink="">
      <xdr:nvSpPr>
        <xdr:cNvPr id="25" name="TextBox 24">
          <a:extLst>
            <a:ext uri="{FF2B5EF4-FFF2-40B4-BE49-F238E27FC236}">
              <a16:creationId xmlns:a16="http://schemas.microsoft.com/office/drawing/2014/main" id="{00000000-0008-0000-1200-000019000000}"/>
            </a:ext>
          </a:extLst>
        </xdr:cNvPr>
        <xdr:cNvSpPr txBox="1"/>
      </xdr:nvSpPr>
      <xdr:spPr>
        <a:xfrm>
          <a:off x="8549640" y="365760"/>
          <a:ext cx="1181100" cy="29718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Pending Example</a:t>
          </a:r>
          <a:endParaRPr lang="en-US" sz="1100" baseline="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7620</xdr:colOff>
      <xdr:row>1</xdr:row>
      <xdr:rowOff>114300</xdr:rowOff>
    </xdr:from>
    <xdr:to>
      <xdr:col>8</xdr:col>
      <xdr:colOff>251460</xdr:colOff>
      <xdr:row>2</xdr:row>
      <xdr:rowOff>60960</xdr:rowOff>
    </xdr:to>
    <xdr:sp macro="" textlink="">
      <xdr:nvSpPr>
        <xdr:cNvPr id="25" name="TextBox 24">
          <a:extLst>
            <a:ext uri="{FF2B5EF4-FFF2-40B4-BE49-F238E27FC236}">
              <a16:creationId xmlns:a16="http://schemas.microsoft.com/office/drawing/2014/main" id="{00000000-0008-0000-1300-000019000000}"/>
            </a:ext>
          </a:extLst>
        </xdr:cNvPr>
        <xdr:cNvSpPr txBox="1"/>
      </xdr:nvSpPr>
      <xdr:spPr>
        <a:xfrm>
          <a:off x="472440" y="662940"/>
          <a:ext cx="1181100" cy="29718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Pending Example</a:t>
          </a:r>
          <a:endParaRPr lang="en-US" sz="1100" baseline="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47625</xdr:colOff>
      <xdr:row>2</xdr:row>
      <xdr:rowOff>180975</xdr:rowOff>
    </xdr:from>
    <xdr:to>
      <xdr:col>40</xdr:col>
      <xdr:colOff>11723</xdr:colOff>
      <xdr:row>14</xdr:row>
      <xdr:rowOff>76200</xdr:rowOff>
    </xdr:to>
    <xdr:sp macro="" textlink="">
      <xdr:nvSpPr>
        <xdr:cNvPr id="4" name="TextBox 1">
          <a:extLst>
            <a:ext uri="{FF2B5EF4-FFF2-40B4-BE49-F238E27FC236}">
              <a16:creationId xmlns:a16="http://schemas.microsoft.com/office/drawing/2014/main" id="{00000000-0008-0000-1400-000004000000}"/>
            </a:ext>
          </a:extLst>
        </xdr:cNvPr>
        <xdr:cNvSpPr txBox="1"/>
      </xdr:nvSpPr>
      <xdr:spPr>
        <a:xfrm>
          <a:off x="381000" y="1066800"/>
          <a:ext cx="7336448" cy="5705475"/>
        </a:xfrm>
        <a:prstGeom prst="rect">
          <a:avLst/>
        </a:prstGeom>
        <a:solidFill>
          <a:schemeClr val="lt1"/>
        </a:solid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Attach for Element 10b</a:t>
          </a:r>
          <a:r>
            <a:rPr lang="en-US" sz="1800" baseline="0"/>
            <a:t> any applicable Test Reports for the finish requirements drawing and/or applicable specification. Include most recent applicable Corrosion Tests, SEM photos, Hydrogen Embrittlement Testing, and any other specification-required testing. </a:t>
          </a:r>
          <a:endParaRPr lang="en-US" sz="18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104775</xdr:colOff>
      <xdr:row>45</xdr:row>
      <xdr:rowOff>0</xdr:rowOff>
    </xdr:from>
    <xdr:to>
      <xdr:col>6</xdr:col>
      <xdr:colOff>133350</xdr:colOff>
      <xdr:row>57</xdr:row>
      <xdr:rowOff>171450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247649</xdr:colOff>
      <xdr:row>44</xdr:row>
      <xdr:rowOff>28574</xdr:rowOff>
    </xdr:from>
    <xdr:to>
      <xdr:col>12</xdr:col>
      <xdr:colOff>95250</xdr:colOff>
      <xdr:row>58</xdr:row>
      <xdr:rowOff>0</xdr:rowOff>
    </xdr:to>
    <xdr:graphicFrame macro="">
      <xdr:nvGraphicFramePr>
        <xdr:cNvPr id="3" name="Chart 5">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274320</xdr:colOff>
      <xdr:row>35</xdr:row>
      <xdr:rowOff>358140</xdr:rowOff>
    </xdr:from>
    <xdr:to>
      <xdr:col>6</xdr:col>
      <xdr:colOff>274320</xdr:colOff>
      <xdr:row>35</xdr:row>
      <xdr:rowOff>358140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a:off x="4389120" y="6614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274320</xdr:colOff>
      <xdr:row>34</xdr:row>
      <xdr:rowOff>350520</xdr:rowOff>
    </xdr:from>
    <xdr:to>
      <xdr:col>6</xdr:col>
      <xdr:colOff>274320</xdr:colOff>
      <xdr:row>34</xdr:row>
      <xdr:rowOff>350520</xdr:rowOff>
    </xdr:to>
    <xdr:sp macro="" textlink="">
      <xdr:nvSpPr>
        <xdr:cNvPr id="3" name="Line 2">
          <a:extLst>
            <a:ext uri="{FF2B5EF4-FFF2-40B4-BE49-F238E27FC236}">
              <a16:creationId xmlns:a16="http://schemas.microsoft.com/office/drawing/2014/main" id="{00000000-0008-0000-1600-000003000000}"/>
            </a:ext>
          </a:extLst>
        </xdr:cNvPr>
        <xdr:cNvSpPr>
          <a:spLocks noChangeShapeType="1"/>
        </xdr:cNvSpPr>
      </xdr:nvSpPr>
      <xdr:spPr bwMode="auto">
        <a:xfrm>
          <a:off x="4389120" y="643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292100</xdr:colOff>
          <xdr:row>6</xdr:row>
          <xdr:rowOff>139700</xdr:rowOff>
        </xdr:from>
        <xdr:to>
          <xdr:col>3</xdr:col>
          <xdr:colOff>609600</xdr:colOff>
          <xdr:row>8</xdr:row>
          <xdr:rowOff>25400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1700-000001F001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7</xdr:row>
          <xdr:rowOff>139700</xdr:rowOff>
        </xdr:from>
        <xdr:to>
          <xdr:col>3</xdr:col>
          <xdr:colOff>609600</xdr:colOff>
          <xdr:row>9</xdr:row>
          <xdr:rowOff>12700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1700-000002F001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xdr:row>
          <xdr:rowOff>139700</xdr:rowOff>
        </xdr:from>
        <xdr:to>
          <xdr:col>7</xdr:col>
          <xdr:colOff>647700</xdr:colOff>
          <xdr:row>9</xdr:row>
          <xdr:rowOff>12700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1700-000003F001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xdr:row>
          <xdr:rowOff>152400</xdr:rowOff>
        </xdr:from>
        <xdr:to>
          <xdr:col>7</xdr:col>
          <xdr:colOff>647700</xdr:colOff>
          <xdr:row>8</xdr:row>
          <xdr:rowOff>25400</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1700-000004F001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139700</xdr:rowOff>
        </xdr:from>
        <xdr:to>
          <xdr:col>14</xdr:col>
          <xdr:colOff>88900</xdr:colOff>
          <xdr:row>8</xdr:row>
          <xdr:rowOff>25400</xdr:rowOff>
        </xdr:to>
        <xdr:sp macro="" textlink="">
          <xdr:nvSpPr>
            <xdr:cNvPr id="126981" name="Check Box 5" hidden="1">
              <a:extLst>
                <a:ext uri="{63B3BB69-23CF-44E3-9099-C40C66FF867C}">
                  <a14:compatExt spid="_x0000_s126981"/>
                </a:ext>
                <a:ext uri="{FF2B5EF4-FFF2-40B4-BE49-F238E27FC236}">
                  <a16:creationId xmlns:a16="http://schemas.microsoft.com/office/drawing/2014/main" id="{00000000-0008-0000-1700-000005F001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139700</xdr:rowOff>
        </xdr:from>
        <xdr:to>
          <xdr:col>14</xdr:col>
          <xdr:colOff>88900</xdr:colOff>
          <xdr:row>9</xdr:row>
          <xdr:rowOff>12700</xdr:rowOff>
        </xdr:to>
        <xdr:sp macro="" textlink="">
          <xdr:nvSpPr>
            <xdr:cNvPr id="126982" name="Check Box 6" hidden="1">
              <a:extLst>
                <a:ext uri="{63B3BB69-23CF-44E3-9099-C40C66FF867C}">
                  <a14:compatExt spid="_x0000_s126982"/>
                </a:ext>
                <a:ext uri="{FF2B5EF4-FFF2-40B4-BE49-F238E27FC236}">
                  <a16:creationId xmlns:a16="http://schemas.microsoft.com/office/drawing/2014/main" id="{00000000-0008-0000-1700-000006F001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xdr:twoCellAnchor editAs="oneCell">
    <xdr:from>
      <xdr:col>0</xdr:col>
      <xdr:colOff>167640</xdr:colOff>
      <xdr:row>0</xdr:row>
      <xdr:rowOff>16526</xdr:rowOff>
    </xdr:from>
    <xdr:to>
      <xdr:col>3</xdr:col>
      <xdr:colOff>678180</xdr:colOff>
      <xdr:row>0</xdr:row>
      <xdr:rowOff>493333</xdr:rowOff>
    </xdr:to>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167640" y="16526"/>
          <a:ext cx="2430780" cy="47680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47625</xdr:colOff>
      <xdr:row>2</xdr:row>
      <xdr:rowOff>180975</xdr:rowOff>
    </xdr:from>
    <xdr:to>
      <xdr:col>40</xdr:col>
      <xdr:colOff>11723</xdr:colOff>
      <xdr:row>14</xdr:row>
      <xdr:rowOff>76200</xdr:rowOff>
    </xdr:to>
    <xdr:sp macro="" textlink="">
      <xdr:nvSpPr>
        <xdr:cNvPr id="2" name="TextBox 1">
          <a:extLst>
            <a:ext uri="{FF2B5EF4-FFF2-40B4-BE49-F238E27FC236}">
              <a16:creationId xmlns:a16="http://schemas.microsoft.com/office/drawing/2014/main" id="{8044F34F-AF37-458D-A3DC-CB0E469F6085}"/>
            </a:ext>
          </a:extLst>
        </xdr:cNvPr>
        <xdr:cNvSpPr txBox="1"/>
      </xdr:nvSpPr>
      <xdr:spPr>
        <a:xfrm>
          <a:off x="381000" y="1066800"/>
          <a:ext cx="7307873" cy="5705475"/>
        </a:xfrm>
        <a:prstGeom prst="rect">
          <a:avLst/>
        </a:prstGeom>
        <a:solidFill>
          <a:schemeClr val="lt1"/>
        </a:solid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Attach for Element 10c any applicable</a:t>
          </a:r>
          <a:r>
            <a:rPr lang="en-US" sz="1800" baseline="0"/>
            <a:t> CARC Paint Certs demonstrating ARL approval for the batches used in PPAP submission. Submit as PDF.</a:t>
          </a:r>
          <a:endParaRPr lang="en-US" sz="1800">
            <a:effectLst/>
          </a:endParaRP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7</xdr:row>
          <xdr:rowOff>177800</xdr:rowOff>
        </xdr:from>
        <xdr:to>
          <xdr:col>7</xdr:col>
          <xdr:colOff>381000</xdr:colOff>
          <xdr:row>9</xdr:row>
          <xdr:rowOff>25400</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1900-0000092802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177800</xdr:colOff>
          <xdr:row>7</xdr:row>
          <xdr:rowOff>177800</xdr:rowOff>
        </xdr:from>
        <xdr:to>
          <xdr:col>17</xdr:col>
          <xdr:colOff>482600</xdr:colOff>
          <xdr:row>9</xdr:row>
          <xdr:rowOff>25400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1900-00000A2802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546100</xdr:colOff>
          <xdr:row>8</xdr:row>
          <xdr:rowOff>177800</xdr:rowOff>
        </xdr:from>
        <xdr:to>
          <xdr:col>18</xdr:col>
          <xdr:colOff>241300</xdr:colOff>
          <xdr:row>10</xdr:row>
          <xdr:rowOff>25400</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1900-00000B2802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8</xdr:row>
          <xdr:rowOff>177800</xdr:rowOff>
        </xdr:from>
        <xdr:to>
          <xdr:col>6</xdr:col>
          <xdr:colOff>444500</xdr:colOff>
          <xdr:row>10</xdr:row>
          <xdr:rowOff>25400</xdr:rowOff>
        </xdr:to>
        <xdr:sp macro="" textlink="">
          <xdr:nvSpPr>
            <xdr:cNvPr id="141324" name="Check Box 12" hidden="1">
              <a:extLst>
                <a:ext uri="{63B3BB69-23CF-44E3-9099-C40C66FF867C}">
                  <a14:compatExt spid="_x0000_s141324"/>
                </a:ext>
                <a:ext uri="{FF2B5EF4-FFF2-40B4-BE49-F238E27FC236}">
                  <a16:creationId xmlns:a16="http://schemas.microsoft.com/office/drawing/2014/main" id="{00000000-0008-0000-1900-00000C2802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1511300</xdr:colOff>
          <xdr:row>8</xdr:row>
          <xdr:rowOff>165100</xdr:rowOff>
        </xdr:from>
        <xdr:to>
          <xdr:col>11</xdr:col>
          <xdr:colOff>50800</xdr:colOff>
          <xdr:row>10</xdr:row>
          <xdr:rowOff>25400</xdr:rowOff>
        </xdr:to>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1900-00000D2802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812800</xdr:colOff>
          <xdr:row>7</xdr:row>
          <xdr:rowOff>177800</xdr:rowOff>
        </xdr:from>
        <xdr:to>
          <xdr:col>10</xdr:col>
          <xdr:colOff>1117600</xdr:colOff>
          <xdr:row>9</xdr:row>
          <xdr:rowOff>25400</xdr:rowOff>
        </xdr:to>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1900-00000E2802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393700</xdr:colOff>
          <xdr:row>7</xdr:row>
          <xdr:rowOff>165100</xdr:rowOff>
        </xdr:from>
        <xdr:to>
          <xdr:col>22</xdr:col>
          <xdr:colOff>88900</xdr:colOff>
          <xdr:row>9</xdr:row>
          <xdr:rowOff>25400</xdr:rowOff>
        </xdr:to>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1900-00000F2802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xdr:twoCellAnchor editAs="oneCell">
    <xdr:from>
      <xdr:col>0</xdr:col>
      <xdr:colOff>635946</xdr:colOff>
      <xdr:row>0</xdr:row>
      <xdr:rowOff>0</xdr:rowOff>
    </xdr:from>
    <xdr:to>
      <xdr:col>5</xdr:col>
      <xdr:colOff>259080</xdr:colOff>
      <xdr:row>1</xdr:row>
      <xdr:rowOff>266700</xdr:rowOff>
    </xdr:to>
    <xdr:pic>
      <xdr:nvPicPr>
        <xdr:cNvPr id="3" name="Picture 2" descr="Logo&#10;&#10;Description automatically generated with low confidence">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35946" y="0"/>
          <a:ext cx="2823534" cy="55626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63500</xdr:colOff>
          <xdr:row>17</xdr:row>
          <xdr:rowOff>266700</xdr:rowOff>
        </xdr:from>
        <xdr:to>
          <xdr:col>48</xdr:col>
          <xdr:colOff>0</xdr:colOff>
          <xdr:row>19</xdr:row>
          <xdr:rowOff>12700</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1A00-000002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if special inspection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18</xdr:row>
          <xdr:rowOff>254000</xdr:rowOff>
        </xdr:from>
        <xdr:to>
          <xdr:col>48</xdr:col>
          <xdr:colOff>63500</xdr:colOff>
          <xdr:row>20</xdr:row>
          <xdr:rowOff>25400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1A00-000003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if certifications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20</xdr:row>
          <xdr:rowOff>0</xdr:rowOff>
        </xdr:from>
        <xdr:to>
          <xdr:col>46</xdr:col>
          <xdr:colOff>114300</xdr:colOff>
          <xdr:row>20</xdr:row>
          <xdr:rowOff>266700</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1A00-000004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Check box if first shipment of a new revision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14</xdr:row>
          <xdr:rowOff>254000</xdr:rowOff>
        </xdr:from>
        <xdr:to>
          <xdr:col>43</xdr:col>
          <xdr:colOff>0</xdr:colOff>
          <xdr:row>16</xdr:row>
          <xdr:rowOff>25400</xdr:rowOff>
        </xdr:to>
        <xdr:sp macro="" textlink="">
          <xdr:nvSpPr>
            <xdr:cNvPr id="116741" name="Check Box 5" hidden="1">
              <a:extLst>
                <a:ext uri="{63B3BB69-23CF-44E3-9099-C40C66FF867C}">
                  <a14:compatExt spid="_x0000_s116741"/>
                </a:ext>
                <a:ext uri="{FF2B5EF4-FFF2-40B4-BE49-F238E27FC236}">
                  <a16:creationId xmlns:a16="http://schemas.microsoft.com/office/drawing/2014/main" id="{00000000-0008-0000-1A00-000005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Check box for PTR Submission</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3</xdr:col>
      <xdr:colOff>47625</xdr:colOff>
      <xdr:row>2</xdr:row>
      <xdr:rowOff>180975</xdr:rowOff>
    </xdr:from>
    <xdr:to>
      <xdr:col>40</xdr:col>
      <xdr:colOff>11723</xdr:colOff>
      <xdr:row>14</xdr:row>
      <xdr:rowOff>76200</xdr:rowOff>
    </xdr:to>
    <xdr:sp macro="" textlink="">
      <xdr:nvSpPr>
        <xdr:cNvPr id="2" name="TextBox 1">
          <a:extLst>
            <a:ext uri="{FF2B5EF4-FFF2-40B4-BE49-F238E27FC236}">
              <a16:creationId xmlns:a16="http://schemas.microsoft.com/office/drawing/2014/main" id="{9DB77653-3018-4960-9541-8FD7CC5270B4}"/>
            </a:ext>
          </a:extLst>
        </xdr:cNvPr>
        <xdr:cNvSpPr txBox="1"/>
      </xdr:nvSpPr>
      <xdr:spPr>
        <a:xfrm>
          <a:off x="367665" y="1080135"/>
          <a:ext cx="7180238" cy="5739765"/>
        </a:xfrm>
        <a:prstGeom prst="rect">
          <a:avLst/>
        </a:prstGeom>
        <a:solidFill>
          <a:schemeClr val="lt1"/>
        </a:solid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If plating is required instead of paint (Magni,</a:t>
          </a:r>
          <a:r>
            <a:rPr lang="en-US" sz="1800" baseline="0"/>
            <a:t> Everlube, Dorrltech, Anodize, Zinc Plate, etc) a standard coater C of C is acceptable. Submission must include test results as indicated on the finish drawing as applicable (Corrosion, Coefficient of Friction, Hydrogen Embrittlement, Coating Weight, Coating Thickness, etc.)</a:t>
          </a:r>
          <a:endParaRPr lang="en-US" sz="1800">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47625</xdr:colOff>
      <xdr:row>2</xdr:row>
      <xdr:rowOff>180975</xdr:rowOff>
    </xdr:from>
    <xdr:to>
      <xdr:col>40</xdr:col>
      <xdr:colOff>11723</xdr:colOff>
      <xdr:row>14</xdr:row>
      <xdr:rowOff>76200</xdr:rowOff>
    </xdr:to>
    <xdr:sp macro="" textlink="">
      <xdr:nvSpPr>
        <xdr:cNvPr id="2" name="TextBox 1">
          <a:extLst>
            <a:ext uri="{FF2B5EF4-FFF2-40B4-BE49-F238E27FC236}">
              <a16:creationId xmlns:a16="http://schemas.microsoft.com/office/drawing/2014/main" id="{A46B2D2B-1EEF-43A9-973B-8AD020D7EE44}"/>
            </a:ext>
          </a:extLst>
        </xdr:cNvPr>
        <xdr:cNvSpPr txBox="1"/>
      </xdr:nvSpPr>
      <xdr:spPr>
        <a:xfrm>
          <a:off x="381000" y="1066800"/>
          <a:ext cx="7307873" cy="5705475"/>
        </a:xfrm>
        <a:prstGeom prst="rect">
          <a:avLst/>
        </a:prstGeom>
        <a:solidFill>
          <a:schemeClr val="lt1"/>
        </a:solid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Attach for Element 10c</a:t>
          </a:r>
          <a:r>
            <a:rPr lang="en-US" sz="1800" baseline="0"/>
            <a:t> any applicable Manufacturer Certifications for QPD listed pretreatment chemicals and paints used as specified in the finish requirements drawing and/or applicable specification.</a:t>
          </a:r>
          <a:endParaRPr lang="en-US" sz="1800">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47625</xdr:colOff>
      <xdr:row>2</xdr:row>
      <xdr:rowOff>180975</xdr:rowOff>
    </xdr:from>
    <xdr:to>
      <xdr:col>40</xdr:col>
      <xdr:colOff>11723</xdr:colOff>
      <xdr:row>14</xdr:row>
      <xdr:rowOff>76200</xdr:rowOff>
    </xdr:to>
    <xdr:sp macro="" textlink="">
      <xdr:nvSpPr>
        <xdr:cNvPr id="2" name="TextBox 1">
          <a:extLst>
            <a:ext uri="{FF2B5EF4-FFF2-40B4-BE49-F238E27FC236}">
              <a16:creationId xmlns:a16="http://schemas.microsoft.com/office/drawing/2014/main" id="{4B790BD8-5ABF-43FC-AC09-D502D4160941}"/>
            </a:ext>
          </a:extLst>
        </xdr:cNvPr>
        <xdr:cNvSpPr txBox="1"/>
      </xdr:nvSpPr>
      <xdr:spPr>
        <a:xfrm>
          <a:off x="381000" y="1066800"/>
          <a:ext cx="7307873" cy="5705475"/>
        </a:xfrm>
        <a:prstGeom prst="rect">
          <a:avLst/>
        </a:prstGeom>
        <a:solidFill>
          <a:schemeClr val="lt1"/>
        </a:solid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Attach for Element 12 any relevant</a:t>
          </a:r>
          <a:r>
            <a:rPr lang="en-US" sz="1800" baseline="0"/>
            <a:t> Qualified Lab Documentation (lab scope or accreditation) for corrosion testing and other tests required by the finish requirements drawing and/or applicable specification.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276225</xdr:colOff>
      <xdr:row>9</xdr:row>
      <xdr:rowOff>352425</xdr:rowOff>
    </xdr:from>
    <xdr:to>
      <xdr:col>7</xdr:col>
      <xdr:colOff>276225</xdr:colOff>
      <xdr:row>9</xdr:row>
      <xdr:rowOff>352425</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581525" y="2539365"/>
          <a:ext cx="0" cy="0"/>
        </a:xfrm>
        <a:prstGeom prst="line">
          <a:avLst/>
        </a:prstGeom>
        <a:noFill/>
        <a:ln w="9525">
          <a:solidFill>
            <a:srgbClr val="000000"/>
          </a:solidFill>
          <a:round/>
          <a:headEnd/>
          <a:tailEnd/>
        </a:ln>
      </xdr:spPr>
    </xdr:sp>
    <xdr:clientData/>
  </xdr:twoCellAnchor>
  <xdr:twoCellAnchor>
    <xdr:from>
      <xdr:col>7</xdr:col>
      <xdr:colOff>276225</xdr:colOff>
      <xdr:row>8</xdr:row>
      <xdr:rowOff>352425</xdr:rowOff>
    </xdr:from>
    <xdr:to>
      <xdr:col>7</xdr:col>
      <xdr:colOff>276225</xdr:colOff>
      <xdr:row>8</xdr:row>
      <xdr:rowOff>352425</xdr:rowOff>
    </xdr:to>
    <xdr:sp macro="" textlink="">
      <xdr:nvSpPr>
        <xdr:cNvPr id="3" name="Line 2">
          <a:extLst>
            <a:ext uri="{FF2B5EF4-FFF2-40B4-BE49-F238E27FC236}">
              <a16:creationId xmlns:a16="http://schemas.microsoft.com/office/drawing/2014/main" id="{00000000-0008-0000-1900-000003000000}"/>
            </a:ext>
          </a:extLst>
        </xdr:cNvPr>
        <xdr:cNvSpPr>
          <a:spLocks noChangeShapeType="1"/>
        </xdr:cNvSpPr>
      </xdr:nvSpPr>
      <xdr:spPr bwMode="auto">
        <a:xfrm>
          <a:off x="4581525" y="2371725"/>
          <a:ext cx="0" cy="0"/>
        </a:xfrm>
        <a:prstGeom prst="line">
          <a:avLst/>
        </a:prstGeom>
        <a:noFill/>
        <a:ln w="9525">
          <a:solidFill>
            <a:srgbClr val="000000"/>
          </a:solidFill>
          <a:round/>
          <a:headEnd/>
          <a:tailEnd/>
        </a:ln>
      </xdr:spPr>
    </xdr:sp>
    <xdr:clientData/>
  </xdr:twoCellAnchor>
  <xdr:twoCellAnchor>
    <xdr:from>
      <xdr:col>7</xdr:col>
      <xdr:colOff>276225</xdr:colOff>
      <xdr:row>28</xdr:row>
      <xdr:rowOff>0</xdr:rowOff>
    </xdr:from>
    <xdr:to>
      <xdr:col>7</xdr:col>
      <xdr:colOff>276225</xdr:colOff>
      <xdr:row>28</xdr:row>
      <xdr:rowOff>0</xdr:rowOff>
    </xdr:to>
    <xdr:sp macro="" textlink="">
      <xdr:nvSpPr>
        <xdr:cNvPr id="4" name="Line 4">
          <a:extLst>
            <a:ext uri="{FF2B5EF4-FFF2-40B4-BE49-F238E27FC236}">
              <a16:creationId xmlns:a16="http://schemas.microsoft.com/office/drawing/2014/main" id="{00000000-0008-0000-1900-000004000000}"/>
            </a:ext>
          </a:extLst>
        </xdr:cNvPr>
        <xdr:cNvSpPr>
          <a:spLocks noChangeShapeType="1"/>
        </xdr:cNvSpPr>
      </xdr:nvSpPr>
      <xdr:spPr bwMode="auto">
        <a:xfrm>
          <a:off x="4581525" y="6019800"/>
          <a:ext cx="0" cy="0"/>
        </a:xfrm>
        <a:prstGeom prst="line">
          <a:avLst/>
        </a:prstGeom>
        <a:noFill/>
        <a:ln w="9525">
          <a:solidFill>
            <a:srgbClr val="000000"/>
          </a:solidFill>
          <a:round/>
          <a:headEnd/>
          <a:tailEnd/>
        </a:ln>
      </xdr:spPr>
    </xdr:sp>
    <xdr:clientData/>
  </xdr:twoCellAnchor>
  <xdr:twoCellAnchor>
    <xdr:from>
      <xdr:col>7</xdr:col>
      <xdr:colOff>276225</xdr:colOff>
      <xdr:row>26</xdr:row>
      <xdr:rowOff>352425</xdr:rowOff>
    </xdr:from>
    <xdr:to>
      <xdr:col>7</xdr:col>
      <xdr:colOff>276225</xdr:colOff>
      <xdr:row>26</xdr:row>
      <xdr:rowOff>352425</xdr:rowOff>
    </xdr:to>
    <xdr:sp macro="" textlink="">
      <xdr:nvSpPr>
        <xdr:cNvPr id="5" name="Line 5">
          <a:extLst>
            <a:ext uri="{FF2B5EF4-FFF2-40B4-BE49-F238E27FC236}">
              <a16:creationId xmlns:a16="http://schemas.microsoft.com/office/drawing/2014/main" id="{00000000-0008-0000-1900-000005000000}"/>
            </a:ext>
          </a:extLst>
        </xdr:cNvPr>
        <xdr:cNvSpPr>
          <a:spLocks noChangeShapeType="1"/>
        </xdr:cNvSpPr>
      </xdr:nvSpPr>
      <xdr:spPr bwMode="auto">
        <a:xfrm>
          <a:off x="4581525" y="5831205"/>
          <a:ext cx="0" cy="0"/>
        </a:xfrm>
        <a:prstGeom prst="line">
          <a:avLst/>
        </a:prstGeom>
        <a:no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276225</xdr:colOff>
      <xdr:row>9</xdr:row>
      <xdr:rowOff>352425</xdr:rowOff>
    </xdr:from>
    <xdr:to>
      <xdr:col>7</xdr:col>
      <xdr:colOff>276225</xdr:colOff>
      <xdr:row>9</xdr:row>
      <xdr:rowOff>352425</xdr:rowOff>
    </xdr:to>
    <xdr:sp macro="" textlink="">
      <xdr:nvSpPr>
        <xdr:cNvPr id="2" name="Line 1">
          <a:extLst>
            <a:ext uri="{FF2B5EF4-FFF2-40B4-BE49-F238E27FC236}">
              <a16:creationId xmlns:a16="http://schemas.microsoft.com/office/drawing/2014/main" id="{00000000-0008-0000-1A00-000002000000}"/>
            </a:ext>
          </a:extLst>
        </xdr:cNvPr>
        <xdr:cNvSpPr>
          <a:spLocks noChangeShapeType="1"/>
        </xdr:cNvSpPr>
      </xdr:nvSpPr>
      <xdr:spPr bwMode="auto">
        <a:xfrm>
          <a:off x="4581525" y="2280285"/>
          <a:ext cx="0" cy="0"/>
        </a:xfrm>
        <a:prstGeom prst="line">
          <a:avLst/>
        </a:prstGeom>
        <a:noFill/>
        <a:ln w="9525">
          <a:solidFill>
            <a:srgbClr val="000000"/>
          </a:solidFill>
          <a:round/>
          <a:headEnd/>
          <a:tailEnd/>
        </a:ln>
      </xdr:spPr>
    </xdr:sp>
    <xdr:clientData/>
  </xdr:twoCellAnchor>
  <xdr:twoCellAnchor>
    <xdr:from>
      <xdr:col>7</xdr:col>
      <xdr:colOff>276225</xdr:colOff>
      <xdr:row>8</xdr:row>
      <xdr:rowOff>352425</xdr:rowOff>
    </xdr:from>
    <xdr:to>
      <xdr:col>7</xdr:col>
      <xdr:colOff>276225</xdr:colOff>
      <xdr:row>8</xdr:row>
      <xdr:rowOff>352425</xdr:rowOff>
    </xdr:to>
    <xdr:sp macro="" textlink="">
      <xdr:nvSpPr>
        <xdr:cNvPr id="3" name="Line 2">
          <a:extLst>
            <a:ext uri="{FF2B5EF4-FFF2-40B4-BE49-F238E27FC236}">
              <a16:creationId xmlns:a16="http://schemas.microsoft.com/office/drawing/2014/main" id="{00000000-0008-0000-1A00-000003000000}"/>
            </a:ext>
          </a:extLst>
        </xdr:cNvPr>
        <xdr:cNvSpPr>
          <a:spLocks noChangeShapeType="1"/>
        </xdr:cNvSpPr>
      </xdr:nvSpPr>
      <xdr:spPr bwMode="auto">
        <a:xfrm>
          <a:off x="4581525" y="2112645"/>
          <a:ext cx="0" cy="0"/>
        </a:xfrm>
        <a:prstGeom prst="line">
          <a:avLst/>
        </a:prstGeom>
        <a:no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157480</xdr:colOff>
      <xdr:row>2</xdr:row>
      <xdr:rowOff>60960</xdr:rowOff>
    </xdr:from>
    <xdr:to>
      <xdr:col>9</xdr:col>
      <xdr:colOff>513044</xdr:colOff>
      <xdr:row>37</xdr:row>
      <xdr:rowOff>25744</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59385" y="419100"/>
          <a:ext cx="5841964" cy="6365584"/>
        </a:xfrm>
        <a:prstGeom prst="rect">
          <a:avLst/>
        </a:prstGeom>
        <a:ln w="19050">
          <a:solidFill>
            <a:sysClr val="windowText" lastClr="000000"/>
          </a:solidFill>
        </a:ln>
      </xdr:spPr>
    </xdr:pic>
    <xdr:clientData/>
  </xdr:twoCellAnchor>
  <xdr:twoCellAnchor editAs="oneCell">
    <xdr:from>
      <xdr:col>3</xdr:col>
      <xdr:colOff>381000</xdr:colOff>
      <xdr:row>0</xdr:row>
      <xdr:rowOff>63500</xdr:rowOff>
    </xdr:from>
    <xdr:to>
      <xdr:col>6</xdr:col>
      <xdr:colOff>231140</xdr:colOff>
      <xdr:row>2</xdr:row>
      <xdr:rowOff>27586</xdr:rowOff>
    </xdr:to>
    <xdr:pic>
      <xdr:nvPicPr>
        <xdr:cNvPr id="3" name="Picture 2" descr="Logo&#10;&#10;Description automatically generated with low confidence">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2209800" y="59690"/>
          <a:ext cx="1678940" cy="329846"/>
        </a:xfrm>
        <a:prstGeom prst="rect">
          <a:avLst/>
        </a:prstGeom>
        <a:noFill/>
        <a:ln>
          <a:noFill/>
        </a:ln>
      </xdr:spPr>
    </xdr:pic>
    <xdr:clientData/>
  </xdr:twoCellAnchor>
  <xdr:twoCellAnchor>
    <xdr:from>
      <xdr:col>7</xdr:col>
      <xdr:colOff>71462</xdr:colOff>
      <xdr:row>12</xdr:row>
      <xdr:rowOff>52754</xdr:rowOff>
    </xdr:from>
    <xdr:to>
      <xdr:col>9</xdr:col>
      <xdr:colOff>429796</xdr:colOff>
      <xdr:row>17</xdr:row>
      <xdr:rowOff>23057</xdr:rowOff>
    </xdr:to>
    <xdr:sp macro="" textlink="">
      <xdr:nvSpPr>
        <xdr:cNvPr id="4" name="TextBox 3">
          <a:extLst>
            <a:ext uri="{FF2B5EF4-FFF2-40B4-BE49-F238E27FC236}">
              <a16:creationId xmlns:a16="http://schemas.microsoft.com/office/drawing/2014/main" id="{00000000-0008-0000-1B00-000004000000}"/>
            </a:ext>
          </a:extLst>
        </xdr:cNvPr>
        <xdr:cNvSpPr txBox="1"/>
      </xdr:nvSpPr>
      <xdr:spPr>
        <a:xfrm>
          <a:off x="4225827" y="2338754"/>
          <a:ext cx="1545296" cy="922803"/>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Contact your AM General</a:t>
          </a:r>
          <a:r>
            <a:rPr lang="en-US" sz="1100" baseline="0"/>
            <a:t> SQE to obtain the appropriate WPS/PQR Forms</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V_RE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ranet.amgeneral.com/departments/training/Training%20Material/TO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ranet.amgeneral.com/Applications/Microsoft%20Office%202011/Microsoft%20Excel.app/Contents/MacOS/LRPFRMT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FLO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ntranet.amgeneral.com/departments/training/Training%20Material/COLL.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96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ntranet.amgeneral.com/departments/training/Training%20Material/FFR4Q96.XLW"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3Q97FF.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RO.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lcrv.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UND1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ntranet.amgeneral.com/Applications/Microsoft%20Office%202011/Microsoft%20Excel.app/Contents/MacOS/CSR%2010-02%20Final.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EVWPKG.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MYC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osn.oshkoshcorp.com/docs/quality/PLANNING/GREEN%20BELT%20-%20FUEL%20LEVEL%20ACCURACY/GREEN%20BELT%20-%20TOOLS/moresteamcapabil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moresteamcapabilit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sn.oshkoshcorp.com/docs/quality/PLANNING/GREEN%20BELT%20-%20FUEL%20LEVEL%20ACCURACY/GREEN%20BELT%20-%20TOOLS/NonParametricTemplat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NonParametricTemplates.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PTOA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intranet.amgeneral.com/departments/training/Training%20Material/MPWR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406%20Plaza%20Dr/Customer%20-%20PPAP%20files/Oshkosh%20Truck/PLANNING/GREEN%20BELT%20-%20FUEL%20LEVEL%20ACCURACY/GREEN%20BELT%20-%20TOOLS/moresteamcapabilit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intranet.amgeneral.com/Applications/Microsoft%20Office%202011/Microsoft%20Excel.app/Contents/MacOS/attajobs.wk1"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intranet2016.amgeneral.com/Users/MFillio/AppData/Local/Microsoft/Windows/INetCache/Content.Outlook/1ZGND9R9/Copy%20of%20Copy%20of%201AF0003%20(1).xlsx_12112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intranet2016.amgeneral.com/Users/mtrabbic/AppData/Local/Microsoft/Windows/INetCache/Content.Outlook/XNHJ4CLH/PPAP%20Workbook_cbh.xlsx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V_EV"/>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Financial"/>
      <sheetName val="#REF"/>
      <sheetName val="TOC"/>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 C _ MAJPGMCF"/>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LOW"/>
      <sheetName val="Cover - Pg 1+"/>
      <sheetName val="Contract Summary - Pg 2+"/>
      <sheetName val="Project Status - Pg 3+"/>
      <sheetName val="Phase Review Schedule - Pg 4+"/>
      <sheetName val="Master Schedule - Pg 5+"/>
      <sheetName val="Return To Green Sched -NA-Pg 6+"/>
      <sheetName val="Program Deliveries - Pg 7+"/>
      <sheetName val="Fin. Reconciliation - Pg 8+"/>
      <sheetName val="EVMS Performance - Pg 9+"/>
      <sheetName val="Risk &amp; Opps Pg 10,11+"/>
      <sheetName val="CSR Pg 12+"/>
      <sheetName val="STAFF - PG 13+"/>
      <sheetName val="NCF Pg 14+"/>
      <sheetName val="Profit Trade Plan -  Pg 15+"/>
      <sheetName val="Backup SectionPg 16+"/>
      <sheetName val="Customer Satisfaction +"/>
      <sheetName val="New Business+"/>
      <sheetName val="Data Input"/>
      <sheetName val="Contract Info"/>
      <sheetName val="Sheet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L"/>
      <sheetName val="Sheet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_FCST"/>
      <sheetName val="LABOR"/>
      <sheetName val="CHARTS"/>
    </sheetNames>
    <sheetDataSet>
      <sheetData sheetId="0"/>
      <sheetData sheetId="1"/>
      <sheetData sheetId="2" refreshError="1">
        <row r="1">
          <cell r="H1" t="str">
            <v>TOTAL AUSTIN OPERATIONS</v>
          </cell>
          <cell r="X1" t="str">
            <v>AIRBORNE ECM SYSTEMS</v>
          </cell>
          <cell r="AN1" t="str">
            <v>ALE-47 PROGRAMS</v>
          </cell>
          <cell r="BD1" t="str">
            <v>CCD OTHER</v>
          </cell>
          <cell r="BT1" t="str">
            <v xml:space="preserve">ALE - 40  PROGRAMS </v>
          </cell>
          <cell r="CA1" t="str">
            <v xml:space="preserve"> </v>
          </cell>
          <cell r="CJ1" t="str">
            <v xml:space="preserve">ALE - 45  PROGRAMS </v>
          </cell>
          <cell r="CZ1" t="str">
            <v xml:space="preserve">BOL PROGRAMS </v>
          </cell>
          <cell r="DP1" t="str">
            <v xml:space="preserve">ADDS PROGRAMS </v>
          </cell>
          <cell r="EF1" t="str">
            <v>MISC - AUSTIN OPERATIONS</v>
          </cell>
        </row>
        <row r="2">
          <cell r="H2" t="str">
            <v>1996 REVENUE &amp; FEE ANALYSIS</v>
          </cell>
          <cell r="X2" t="str">
            <v>1996 REVENUE &amp; FEE ANALYSIS</v>
          </cell>
          <cell r="AN2" t="str">
            <v>1996 REVENUE &amp; FEE ANALYSIS</v>
          </cell>
          <cell r="BD2" t="str">
            <v>1996 REVENUE &amp; FEE ANALYSIS</v>
          </cell>
          <cell r="BT2" t="str">
            <v>1996 REVENUE &amp; FEE ANALYSIS</v>
          </cell>
          <cell r="CJ2" t="str">
            <v>1996 REVENUE &amp; FEE ANALYSIS</v>
          </cell>
          <cell r="CZ2" t="str">
            <v>1996 REVENUE &amp; FEE ANALYSIS</v>
          </cell>
          <cell r="DP2" t="str">
            <v>1996 REVENUE &amp; FEE ANALYSIS</v>
          </cell>
          <cell r="EF2" t="str">
            <v>1996 REVENUE &amp; FEE ANALYSIS</v>
          </cell>
        </row>
        <row r="3">
          <cell r="A3" t="str">
            <v xml:space="preserve">(000'S)                 </v>
          </cell>
          <cell r="O3">
            <v>169</v>
          </cell>
          <cell r="Q3" t="str">
            <v>(000'S)</v>
          </cell>
          <cell r="X3" t="str">
            <v>(ALE-47, ALE-40, ALE-45, ADDS, MISC)</v>
          </cell>
          <cell r="AG3" t="str">
            <v>(000'S)</v>
          </cell>
          <cell r="AN3" t="str">
            <v xml:space="preserve"> (G/L 7011)</v>
          </cell>
          <cell r="AW3" t="str">
            <v>(000'S)</v>
          </cell>
          <cell r="BD3" t="str">
            <v>(G/L 7012/7013/703X)</v>
          </cell>
          <cell r="BM3" t="str">
            <v xml:space="preserve">(000'S)                  </v>
          </cell>
          <cell r="BT3" t="str">
            <v xml:space="preserve"> (G/L 7015)</v>
          </cell>
          <cell r="CC3" t="str">
            <v xml:space="preserve">(000'S)            </v>
          </cell>
          <cell r="CJ3" t="str">
            <v xml:space="preserve"> (G/L 7016/7480)</v>
          </cell>
          <cell r="CS3" t="str">
            <v xml:space="preserve">(000'S)                  </v>
          </cell>
          <cell r="CZ3" t="str">
            <v xml:space="preserve"> (G/L 7017/7483)</v>
          </cell>
          <cell r="DI3" t="str">
            <v xml:space="preserve">(000'S)                  </v>
          </cell>
          <cell r="DP3" t="str">
            <v xml:space="preserve"> (G/L 7018/7481)</v>
          </cell>
          <cell r="DY3" t="str">
            <v xml:space="preserve">(000'S)             </v>
          </cell>
          <cell r="EF3" t="str">
            <v>(GL 7000/7055/7073/7440/7470)</v>
          </cell>
        </row>
        <row r="5">
          <cell r="C5" t="str">
            <v>JAN</v>
          </cell>
          <cell r="D5" t="str">
            <v>FEB</v>
          </cell>
          <cell r="E5" t="str">
            <v>MAR</v>
          </cell>
          <cell r="F5" t="str">
            <v>APR</v>
          </cell>
          <cell r="G5" t="str">
            <v>MAY</v>
          </cell>
          <cell r="H5" t="str">
            <v>JUN</v>
          </cell>
          <cell r="I5" t="str">
            <v>JUL</v>
          </cell>
          <cell r="J5" t="str">
            <v>AUG</v>
          </cell>
          <cell r="K5" t="str">
            <v>SEPT</v>
          </cell>
          <cell r="L5" t="str">
            <v>OCT</v>
          </cell>
          <cell r="M5" t="str">
            <v>NOV</v>
          </cell>
          <cell r="N5" t="str">
            <v>DEC</v>
          </cell>
          <cell r="O5" t="str">
            <v>TOTAL</v>
          </cell>
          <cell r="P5" t="str">
            <v>PLAN VAR</v>
          </cell>
          <cell r="S5" t="str">
            <v>JAN</v>
          </cell>
          <cell r="T5" t="str">
            <v>FEB</v>
          </cell>
          <cell r="U5" t="str">
            <v>MAR</v>
          </cell>
          <cell r="V5" t="str">
            <v>APR</v>
          </cell>
          <cell r="W5" t="str">
            <v>MAY</v>
          </cell>
          <cell r="X5" t="str">
            <v>JUN</v>
          </cell>
          <cell r="Y5" t="str">
            <v>JUL</v>
          </cell>
          <cell r="Z5" t="str">
            <v>AUG</v>
          </cell>
          <cell r="AA5" t="str">
            <v>SEPT</v>
          </cell>
          <cell r="AB5" t="str">
            <v>OCT</v>
          </cell>
          <cell r="AC5" t="str">
            <v>NOV</v>
          </cell>
          <cell r="AD5" t="str">
            <v>DEC</v>
          </cell>
          <cell r="AE5" t="str">
            <v>TOTAL</v>
          </cell>
          <cell r="AF5" t="str">
            <v>VAR TO PLN</v>
          </cell>
          <cell r="AI5" t="str">
            <v>JAN</v>
          </cell>
          <cell r="AJ5" t="str">
            <v>FEB</v>
          </cell>
          <cell r="AK5" t="str">
            <v>MAR</v>
          </cell>
          <cell r="AL5" t="str">
            <v>APR</v>
          </cell>
          <cell r="AM5" t="str">
            <v>MAY</v>
          </cell>
          <cell r="AN5" t="str">
            <v>JUN</v>
          </cell>
          <cell r="AO5" t="str">
            <v>JUL</v>
          </cell>
          <cell r="AP5" t="str">
            <v>AUG</v>
          </cell>
          <cell r="AQ5" t="str">
            <v>SEPT</v>
          </cell>
          <cell r="AR5" t="str">
            <v>OCT</v>
          </cell>
          <cell r="AS5" t="str">
            <v>NOV</v>
          </cell>
          <cell r="AT5" t="str">
            <v>DEC</v>
          </cell>
          <cell r="AU5" t="str">
            <v>TOTAL</v>
          </cell>
          <cell r="AV5" t="str">
            <v>VAR TO PLN</v>
          </cell>
          <cell r="AY5" t="str">
            <v>JAN</v>
          </cell>
          <cell r="AZ5" t="str">
            <v>FEB</v>
          </cell>
          <cell r="BA5" t="str">
            <v>MAR</v>
          </cell>
          <cell r="BB5" t="str">
            <v>APR</v>
          </cell>
          <cell r="BC5" t="str">
            <v>MAY</v>
          </cell>
          <cell r="BD5" t="str">
            <v>JUN</v>
          </cell>
          <cell r="BE5" t="str">
            <v>JUL</v>
          </cell>
          <cell r="BF5" t="str">
            <v>AUG</v>
          </cell>
          <cell r="BG5" t="str">
            <v>SEPT</v>
          </cell>
          <cell r="BH5" t="str">
            <v>OCT</v>
          </cell>
          <cell r="BI5" t="str">
            <v>NOV</v>
          </cell>
          <cell r="BJ5" t="str">
            <v>DEC</v>
          </cell>
          <cell r="BK5" t="str">
            <v>TOTAL</v>
          </cell>
          <cell r="BL5" t="str">
            <v>VAR TO PLN</v>
          </cell>
          <cell r="BO5" t="str">
            <v>JAN</v>
          </cell>
          <cell r="BP5" t="str">
            <v>FEB</v>
          </cell>
          <cell r="BQ5" t="str">
            <v>MAR</v>
          </cell>
          <cell r="BR5" t="str">
            <v>APR</v>
          </cell>
          <cell r="BS5" t="str">
            <v>MAY</v>
          </cell>
          <cell r="BT5" t="str">
            <v>JUN</v>
          </cell>
          <cell r="BU5" t="str">
            <v>JUL</v>
          </cell>
          <cell r="BV5" t="str">
            <v>AUG</v>
          </cell>
          <cell r="BW5" t="str">
            <v>SEPT</v>
          </cell>
          <cell r="BX5" t="str">
            <v>OCT</v>
          </cell>
          <cell r="BY5" t="str">
            <v>NOV</v>
          </cell>
          <cell r="BZ5" t="str">
            <v>DEC</v>
          </cell>
          <cell r="CA5" t="str">
            <v>TOTAL</v>
          </cell>
          <cell r="CB5" t="str">
            <v>VAR TO PLN</v>
          </cell>
          <cell r="CE5" t="str">
            <v>JAN</v>
          </cell>
          <cell r="CF5" t="str">
            <v>FEB</v>
          </cell>
          <cell r="CG5" t="str">
            <v>MAR</v>
          </cell>
          <cell r="CH5" t="str">
            <v>APR</v>
          </cell>
          <cell r="CI5" t="str">
            <v>MAY</v>
          </cell>
          <cell r="CJ5" t="str">
            <v>JUN</v>
          </cell>
          <cell r="CK5" t="str">
            <v>JUL</v>
          </cell>
          <cell r="CL5" t="str">
            <v>AUG</v>
          </cell>
          <cell r="CM5" t="str">
            <v>SEPT</v>
          </cell>
          <cell r="CN5" t="str">
            <v>OCT</v>
          </cell>
          <cell r="CO5" t="str">
            <v>NOV</v>
          </cell>
          <cell r="CP5" t="str">
            <v>DEC</v>
          </cell>
          <cell r="CQ5" t="str">
            <v>TOTAL</v>
          </cell>
          <cell r="CR5" t="str">
            <v>VAR TO PLN</v>
          </cell>
          <cell r="CU5" t="str">
            <v>JAN</v>
          </cell>
          <cell r="CV5" t="str">
            <v>FEB</v>
          </cell>
          <cell r="CW5" t="str">
            <v>MAR</v>
          </cell>
          <cell r="CX5" t="str">
            <v>APR</v>
          </cell>
          <cell r="CY5" t="str">
            <v>MAY</v>
          </cell>
          <cell r="CZ5" t="str">
            <v>JUN</v>
          </cell>
          <cell r="DA5" t="str">
            <v>JUL</v>
          </cell>
          <cell r="DB5" t="str">
            <v>AUG</v>
          </cell>
          <cell r="DC5" t="str">
            <v>SEPT</v>
          </cell>
          <cell r="DD5" t="str">
            <v>OCT</v>
          </cell>
          <cell r="DE5" t="str">
            <v>NOV</v>
          </cell>
          <cell r="DF5" t="str">
            <v>DEC</v>
          </cell>
          <cell r="DG5" t="str">
            <v>TOTAL</v>
          </cell>
          <cell r="DH5" t="str">
            <v>VAR TO PLN</v>
          </cell>
          <cell r="DK5" t="str">
            <v>JAN</v>
          </cell>
          <cell r="DL5" t="str">
            <v>FEB</v>
          </cell>
          <cell r="DM5" t="str">
            <v>MAR</v>
          </cell>
          <cell r="DN5" t="str">
            <v>APR</v>
          </cell>
          <cell r="DO5" t="str">
            <v>MAY</v>
          </cell>
          <cell r="DP5" t="str">
            <v>JUN</v>
          </cell>
          <cell r="DQ5" t="str">
            <v>JUL</v>
          </cell>
          <cell r="DR5" t="str">
            <v>AUG</v>
          </cell>
          <cell r="DS5" t="str">
            <v>SEPT</v>
          </cell>
          <cell r="DT5" t="str">
            <v>OCT</v>
          </cell>
          <cell r="DU5" t="str">
            <v>NOV</v>
          </cell>
          <cell r="DV5" t="str">
            <v>DEC</v>
          </cell>
          <cell r="DW5" t="str">
            <v>TOTAL</v>
          </cell>
          <cell r="DX5" t="str">
            <v>VAR TO PLN</v>
          </cell>
          <cell r="EA5" t="str">
            <v>JAN</v>
          </cell>
          <cell r="EB5" t="str">
            <v>FEB</v>
          </cell>
          <cell r="EC5" t="str">
            <v>MAR</v>
          </cell>
          <cell r="ED5" t="str">
            <v>APR</v>
          </cell>
          <cell r="EE5" t="str">
            <v>MAY</v>
          </cell>
          <cell r="EF5" t="str">
            <v>JUN</v>
          </cell>
          <cell r="EG5" t="str">
            <v>JUL</v>
          </cell>
          <cell r="EH5" t="str">
            <v>AUG</v>
          </cell>
          <cell r="EI5" t="str">
            <v>SEPT</v>
          </cell>
          <cell r="EJ5" t="str">
            <v>OCT</v>
          </cell>
          <cell r="EK5" t="str">
            <v>NOV</v>
          </cell>
          <cell r="EL5" t="str">
            <v>DEC</v>
          </cell>
          <cell r="EM5" t="str">
            <v>TOTAL</v>
          </cell>
          <cell r="EN5" t="str">
            <v>VAR TO PLN</v>
          </cell>
        </row>
        <row r="6">
          <cell r="C6" t="str">
            <v>ACT</v>
          </cell>
          <cell r="D6" t="str">
            <v>ACT</v>
          </cell>
          <cell r="E6" t="str">
            <v>ACT</v>
          </cell>
          <cell r="F6" t="str">
            <v>ACT</v>
          </cell>
          <cell r="G6" t="str">
            <v>ACT</v>
          </cell>
          <cell r="H6" t="str">
            <v>ACT</v>
          </cell>
          <cell r="I6" t="str">
            <v>ACT</v>
          </cell>
          <cell r="J6" t="str">
            <v>ACT</v>
          </cell>
          <cell r="K6" t="str">
            <v>ACT</v>
          </cell>
          <cell r="L6" t="str">
            <v>ACT</v>
          </cell>
          <cell r="M6" t="str">
            <v>ACT</v>
          </cell>
          <cell r="N6" t="str">
            <v>FCST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FCST</v>
          </cell>
          <cell r="AI6" t="str">
            <v>ACT</v>
          </cell>
          <cell r="AJ6" t="str">
            <v>ACT</v>
          </cell>
          <cell r="AK6" t="str">
            <v>ACT</v>
          </cell>
          <cell r="AL6" t="str">
            <v>ACT</v>
          </cell>
          <cell r="AM6" t="str">
            <v>ACT</v>
          </cell>
          <cell r="AN6" t="str">
            <v>ACT</v>
          </cell>
          <cell r="AO6" t="str">
            <v>ACT</v>
          </cell>
          <cell r="AP6" t="str">
            <v>ACT</v>
          </cell>
          <cell r="AQ6" t="str">
            <v>ACT</v>
          </cell>
          <cell r="AR6" t="str">
            <v>ACT</v>
          </cell>
          <cell r="AS6" t="str">
            <v>ACT</v>
          </cell>
          <cell r="AT6" t="str">
            <v>FCST</v>
          </cell>
          <cell r="AY6" t="str">
            <v>ACT</v>
          </cell>
          <cell r="AZ6" t="str">
            <v>ACT</v>
          </cell>
          <cell r="BA6" t="str">
            <v>ACT</v>
          </cell>
          <cell r="BB6" t="str">
            <v>ACT</v>
          </cell>
          <cell r="BC6" t="str">
            <v>ACT</v>
          </cell>
          <cell r="BD6" t="str">
            <v>ACT</v>
          </cell>
          <cell r="BE6" t="str">
            <v>ACT</v>
          </cell>
          <cell r="BF6" t="str">
            <v>ACT</v>
          </cell>
          <cell r="BG6" t="str">
            <v>ACT</v>
          </cell>
          <cell r="BH6" t="str">
            <v>ACT</v>
          </cell>
          <cell r="BI6" t="str">
            <v>ACT</v>
          </cell>
          <cell r="BJ6" t="str">
            <v>FCST</v>
          </cell>
          <cell r="BO6" t="str">
            <v>ACT</v>
          </cell>
          <cell r="BP6" t="str">
            <v>ACT</v>
          </cell>
          <cell r="BQ6" t="str">
            <v>ACT</v>
          </cell>
          <cell r="BR6" t="str">
            <v>ACT</v>
          </cell>
          <cell r="BS6" t="str">
            <v>ACT</v>
          </cell>
          <cell r="BT6" t="str">
            <v>ACT</v>
          </cell>
          <cell r="BU6" t="str">
            <v>ACT</v>
          </cell>
          <cell r="BV6" t="str">
            <v>ACT</v>
          </cell>
          <cell r="BW6" t="str">
            <v>ACT</v>
          </cell>
          <cell r="BX6" t="str">
            <v>ACT</v>
          </cell>
          <cell r="BY6" t="str">
            <v>ACT</v>
          </cell>
          <cell r="BZ6" t="str">
            <v>FCST</v>
          </cell>
          <cell r="CE6" t="str">
            <v>ACT</v>
          </cell>
          <cell r="CF6" t="str">
            <v>ACT</v>
          </cell>
          <cell r="CG6" t="str">
            <v>ACT</v>
          </cell>
          <cell r="CH6" t="str">
            <v>ACT</v>
          </cell>
          <cell r="CI6" t="str">
            <v>ACT</v>
          </cell>
          <cell r="CJ6" t="str">
            <v>ACT</v>
          </cell>
          <cell r="CK6" t="str">
            <v>ACT</v>
          </cell>
          <cell r="CL6" t="str">
            <v>ACT</v>
          </cell>
          <cell r="CM6" t="str">
            <v>ACT</v>
          </cell>
          <cell r="CN6" t="str">
            <v>ACT</v>
          </cell>
          <cell r="CO6" t="str">
            <v>ACT</v>
          </cell>
          <cell r="CP6" t="str">
            <v>FCST</v>
          </cell>
          <cell r="CU6" t="str">
            <v>ACT</v>
          </cell>
          <cell r="CV6" t="str">
            <v>ACT</v>
          </cell>
          <cell r="CW6" t="str">
            <v>ACT</v>
          </cell>
          <cell r="CX6" t="str">
            <v>ACT</v>
          </cell>
          <cell r="CY6" t="str">
            <v>ACT</v>
          </cell>
          <cell r="CZ6" t="str">
            <v>ACT</v>
          </cell>
          <cell r="DA6" t="str">
            <v>ACT</v>
          </cell>
          <cell r="DB6" t="str">
            <v>ACT</v>
          </cell>
          <cell r="DC6" t="str">
            <v>ACT</v>
          </cell>
          <cell r="DD6" t="str">
            <v>ACT</v>
          </cell>
          <cell r="DE6" t="str">
            <v>ACT</v>
          </cell>
          <cell r="DF6" t="str">
            <v>FCST</v>
          </cell>
          <cell r="DK6" t="str">
            <v>ACT</v>
          </cell>
          <cell r="DL6" t="str">
            <v>ACT</v>
          </cell>
          <cell r="DM6" t="str">
            <v>ACT</v>
          </cell>
          <cell r="DN6" t="str">
            <v>ACT</v>
          </cell>
          <cell r="DO6" t="str">
            <v>ACT</v>
          </cell>
          <cell r="DP6" t="str">
            <v>ACT</v>
          </cell>
          <cell r="DQ6" t="str">
            <v>ACT</v>
          </cell>
          <cell r="DR6" t="str">
            <v>ACT</v>
          </cell>
          <cell r="DS6" t="str">
            <v>ACT</v>
          </cell>
          <cell r="DT6" t="str">
            <v>ACT</v>
          </cell>
          <cell r="DU6" t="str">
            <v>ACT</v>
          </cell>
          <cell r="DV6" t="str">
            <v>FCST</v>
          </cell>
          <cell r="EA6" t="str">
            <v>ACT</v>
          </cell>
          <cell r="EB6" t="str">
            <v>ACT</v>
          </cell>
          <cell r="EC6" t="str">
            <v>ACT</v>
          </cell>
          <cell r="ED6" t="str">
            <v>ACT</v>
          </cell>
          <cell r="EE6" t="str">
            <v>ACT</v>
          </cell>
          <cell r="EF6" t="str">
            <v>ACT</v>
          </cell>
          <cell r="EG6" t="str">
            <v>ACT</v>
          </cell>
          <cell r="EH6" t="str">
            <v>ACT</v>
          </cell>
          <cell r="EI6" t="str">
            <v>ACT</v>
          </cell>
          <cell r="EJ6" t="str">
            <v>ACT</v>
          </cell>
          <cell r="EK6" t="str">
            <v>ACT</v>
          </cell>
          <cell r="EL6" t="str">
            <v>FCST</v>
          </cell>
        </row>
        <row r="7">
          <cell r="A7" t="str">
            <v>REVENUE</v>
          </cell>
          <cell r="B7" t="str">
            <v>INTERNAL PLAN</v>
          </cell>
          <cell r="C7">
            <v>6755</v>
          </cell>
          <cell r="D7">
            <v>6896</v>
          </cell>
          <cell r="E7">
            <v>6760</v>
          </cell>
          <cell r="F7">
            <v>5526</v>
          </cell>
          <cell r="G7">
            <v>5379</v>
          </cell>
          <cell r="H7">
            <v>6789</v>
          </cell>
          <cell r="I7">
            <v>7577</v>
          </cell>
          <cell r="J7">
            <v>8298</v>
          </cell>
          <cell r="K7">
            <v>9561</v>
          </cell>
          <cell r="L7">
            <v>9732</v>
          </cell>
          <cell r="M7">
            <v>9722</v>
          </cell>
          <cell r="N7">
            <v>11760</v>
          </cell>
          <cell r="O7">
            <v>94755</v>
          </cell>
          <cell r="Q7" t="str">
            <v>REVENUE</v>
          </cell>
          <cell r="R7" t="str">
            <v>PLAN</v>
          </cell>
          <cell r="S7">
            <v>4891</v>
          </cell>
          <cell r="T7">
            <v>4398</v>
          </cell>
          <cell r="U7">
            <v>5246</v>
          </cell>
          <cell r="V7">
            <v>3992</v>
          </cell>
          <cell r="W7">
            <v>3402</v>
          </cell>
          <cell r="X7">
            <v>4575</v>
          </cell>
          <cell r="Y7">
            <v>3475</v>
          </cell>
          <cell r="Z7">
            <v>3764</v>
          </cell>
          <cell r="AA7">
            <v>5858</v>
          </cell>
          <cell r="AB7">
            <v>5491</v>
          </cell>
          <cell r="AC7">
            <v>5900</v>
          </cell>
          <cell r="AD7">
            <v>8119</v>
          </cell>
          <cell r="AE7">
            <v>59111</v>
          </cell>
          <cell r="AG7" t="str">
            <v>REVENUE</v>
          </cell>
          <cell r="AH7" t="str">
            <v>PLAN</v>
          </cell>
          <cell r="AI7">
            <v>3305</v>
          </cell>
          <cell r="AJ7">
            <v>2370</v>
          </cell>
          <cell r="AK7">
            <v>2653</v>
          </cell>
          <cell r="AL7">
            <v>2038</v>
          </cell>
          <cell r="AM7">
            <v>2049</v>
          </cell>
          <cell r="AN7">
            <v>2266</v>
          </cell>
          <cell r="AO7">
            <v>2005</v>
          </cell>
          <cell r="AP7">
            <v>2233</v>
          </cell>
          <cell r="AQ7">
            <v>3202</v>
          </cell>
          <cell r="AR7">
            <v>3189</v>
          </cell>
          <cell r="AS7">
            <v>3283</v>
          </cell>
          <cell r="AT7">
            <v>5155</v>
          </cell>
          <cell r="AU7">
            <v>33748</v>
          </cell>
          <cell r="AW7" t="str">
            <v>REVENUE</v>
          </cell>
          <cell r="AX7" t="str">
            <v>PLAN</v>
          </cell>
          <cell r="AY7">
            <v>2</v>
          </cell>
          <cell r="AZ7">
            <v>2</v>
          </cell>
          <cell r="BA7">
            <v>3</v>
          </cell>
          <cell r="BB7">
            <v>3</v>
          </cell>
          <cell r="BC7">
            <v>4</v>
          </cell>
          <cell r="BD7">
            <v>4</v>
          </cell>
          <cell r="BE7">
            <v>4</v>
          </cell>
          <cell r="BF7">
            <v>4</v>
          </cell>
          <cell r="BG7">
            <v>4</v>
          </cell>
          <cell r="BH7">
            <v>4</v>
          </cell>
          <cell r="BI7">
            <v>4</v>
          </cell>
          <cell r="BJ7">
            <v>4</v>
          </cell>
          <cell r="BK7">
            <v>42</v>
          </cell>
          <cell r="BM7" t="str">
            <v>REVENUE</v>
          </cell>
          <cell r="BN7" t="str">
            <v>PLAN</v>
          </cell>
          <cell r="BO7">
            <v>17</v>
          </cell>
          <cell r="BP7">
            <v>16</v>
          </cell>
          <cell r="BQ7">
            <v>32</v>
          </cell>
          <cell r="BR7">
            <v>41</v>
          </cell>
          <cell r="BS7">
            <v>58</v>
          </cell>
          <cell r="BT7">
            <v>58</v>
          </cell>
          <cell r="BU7">
            <v>49</v>
          </cell>
          <cell r="BV7">
            <v>42</v>
          </cell>
          <cell r="BW7">
            <v>36</v>
          </cell>
          <cell r="BX7">
            <v>29</v>
          </cell>
          <cell r="BY7">
            <v>24</v>
          </cell>
          <cell r="BZ7">
            <v>176</v>
          </cell>
          <cell r="CA7">
            <v>578</v>
          </cell>
          <cell r="CC7" t="str">
            <v>REVENUE</v>
          </cell>
          <cell r="CD7" t="str">
            <v>PLAN</v>
          </cell>
          <cell r="CE7">
            <v>1089</v>
          </cell>
          <cell r="CF7">
            <v>1188</v>
          </cell>
          <cell r="CG7">
            <v>1624</v>
          </cell>
          <cell r="CH7">
            <v>971</v>
          </cell>
          <cell r="CI7">
            <v>658</v>
          </cell>
          <cell r="CJ7">
            <v>1053</v>
          </cell>
          <cell r="CK7">
            <v>694</v>
          </cell>
          <cell r="CL7">
            <v>712</v>
          </cell>
          <cell r="CM7">
            <v>734</v>
          </cell>
          <cell r="CN7">
            <v>893</v>
          </cell>
          <cell r="CO7">
            <v>847</v>
          </cell>
          <cell r="CP7">
            <v>791</v>
          </cell>
          <cell r="CQ7">
            <v>11254</v>
          </cell>
          <cell r="CS7" t="str">
            <v>REVENUE</v>
          </cell>
          <cell r="CT7" t="str">
            <v>PLAN</v>
          </cell>
          <cell r="CU7">
            <v>30</v>
          </cell>
          <cell r="CV7">
            <v>300</v>
          </cell>
          <cell r="CW7">
            <v>210</v>
          </cell>
          <cell r="CX7">
            <v>76</v>
          </cell>
          <cell r="CY7">
            <v>23</v>
          </cell>
          <cell r="CZ7">
            <v>563</v>
          </cell>
          <cell r="DA7">
            <v>47</v>
          </cell>
          <cell r="DB7">
            <v>50</v>
          </cell>
          <cell r="DC7">
            <v>1086</v>
          </cell>
          <cell r="DD7">
            <v>581</v>
          </cell>
          <cell r="DE7">
            <v>851</v>
          </cell>
          <cell r="DF7">
            <v>921</v>
          </cell>
          <cell r="DG7">
            <v>4738</v>
          </cell>
          <cell r="DI7" t="str">
            <v>REVENUE</v>
          </cell>
          <cell r="DJ7" t="str">
            <v>PLAN</v>
          </cell>
          <cell r="DK7">
            <v>385</v>
          </cell>
          <cell r="DL7">
            <v>478</v>
          </cell>
          <cell r="DM7">
            <v>650</v>
          </cell>
          <cell r="DN7">
            <v>787</v>
          </cell>
          <cell r="DO7">
            <v>520</v>
          </cell>
          <cell r="DP7">
            <v>518</v>
          </cell>
          <cell r="DQ7">
            <v>549</v>
          </cell>
          <cell r="DR7">
            <v>584</v>
          </cell>
          <cell r="DS7">
            <v>644</v>
          </cell>
          <cell r="DT7">
            <v>634</v>
          </cell>
          <cell r="DU7">
            <v>723</v>
          </cell>
          <cell r="DV7">
            <v>779</v>
          </cell>
          <cell r="DW7">
            <v>7251</v>
          </cell>
          <cell r="DY7" t="str">
            <v>REVENUE</v>
          </cell>
          <cell r="DZ7" t="str">
            <v>PLAN</v>
          </cell>
          <cell r="EA7">
            <v>65</v>
          </cell>
          <cell r="EB7">
            <v>46</v>
          </cell>
          <cell r="EC7">
            <v>77</v>
          </cell>
          <cell r="ED7">
            <v>79</v>
          </cell>
          <cell r="EE7">
            <v>94</v>
          </cell>
          <cell r="EF7">
            <v>117</v>
          </cell>
          <cell r="EG7">
            <v>131</v>
          </cell>
          <cell r="EH7">
            <v>143</v>
          </cell>
          <cell r="EI7">
            <v>156</v>
          </cell>
          <cell r="EJ7">
            <v>165</v>
          </cell>
          <cell r="EK7">
            <v>172</v>
          </cell>
          <cell r="EL7">
            <v>186</v>
          </cell>
          <cell r="EM7">
            <v>1431</v>
          </cell>
        </row>
        <row r="8">
          <cell r="A8" t="str">
            <v xml:space="preserve"> </v>
          </cell>
          <cell r="B8" t="str">
            <v>FCST</v>
          </cell>
          <cell r="C8">
            <v>5300.4079999999994</v>
          </cell>
          <cell r="D8">
            <v>4815.2219999999998</v>
          </cell>
          <cell r="E8">
            <v>5964.3590000000004</v>
          </cell>
          <cell r="F8">
            <v>5840.78</v>
          </cell>
          <cell r="G8">
            <v>6762.5449999999992</v>
          </cell>
          <cell r="H8">
            <v>8336.7890000000007</v>
          </cell>
          <cell r="I8">
            <v>7846.9989999999989</v>
          </cell>
          <cell r="J8">
            <v>8008.6341158260002</v>
          </cell>
          <cell r="K8">
            <v>8686.5946492937492</v>
          </cell>
          <cell r="L8">
            <v>9675.0410000000011</v>
          </cell>
          <cell r="M8">
            <v>8199.5400000000009</v>
          </cell>
          <cell r="N8">
            <v>9940</v>
          </cell>
          <cell r="O8">
            <v>89376.911765119759</v>
          </cell>
          <cell r="P8">
            <v>-5378.0882348802406</v>
          </cell>
          <cell r="Q8" t="str">
            <v xml:space="preserve"> </v>
          </cell>
          <cell r="R8" t="str">
            <v>FCST</v>
          </cell>
          <cell r="S8">
            <v>4277.9929999999995</v>
          </cell>
          <cell r="T8">
            <v>3532.915</v>
          </cell>
          <cell r="U8">
            <v>4357.4369999999999</v>
          </cell>
          <cell r="V8">
            <v>4054.2820000000002</v>
          </cell>
          <cell r="W8">
            <v>5264.1239999999998</v>
          </cell>
          <cell r="X8">
            <v>5888.683</v>
          </cell>
          <cell r="Y8">
            <v>5200.9649999999992</v>
          </cell>
          <cell r="Z8">
            <v>3697.8826373532502</v>
          </cell>
          <cell r="AA8">
            <v>7323.2745854439991</v>
          </cell>
          <cell r="AB8">
            <v>5440.9160000000002</v>
          </cell>
          <cell r="AC8">
            <v>4723.982</v>
          </cell>
          <cell r="AD8">
            <v>5134</v>
          </cell>
          <cell r="AE8">
            <v>58896.454222797256</v>
          </cell>
          <cell r="AF8">
            <v>-214.54577720274392</v>
          </cell>
          <cell r="AG8" t="str">
            <v xml:space="preserve"> </v>
          </cell>
          <cell r="AH8" t="str">
            <v>FCST</v>
          </cell>
          <cell r="AI8">
            <v>4005.15</v>
          </cell>
          <cell r="AJ8">
            <v>2154.759</v>
          </cell>
          <cell r="AK8">
            <v>2747.6880000000001</v>
          </cell>
          <cell r="AL8">
            <v>2402.1590000000001</v>
          </cell>
          <cell r="AM8">
            <v>3336.2950000000001</v>
          </cell>
          <cell r="AN8">
            <v>3946.51</v>
          </cell>
          <cell r="AO8">
            <v>2830.922</v>
          </cell>
          <cell r="AP8">
            <v>3041</v>
          </cell>
          <cell r="AQ8">
            <v>3960</v>
          </cell>
          <cell r="AR8">
            <v>3932</v>
          </cell>
          <cell r="AS8">
            <v>3618</v>
          </cell>
          <cell r="AT8">
            <v>4077</v>
          </cell>
          <cell r="AU8">
            <v>40051.483</v>
          </cell>
          <cell r="AV8">
            <v>6303.4830000000002</v>
          </cell>
          <cell r="AW8" t="str">
            <v xml:space="preserve"> </v>
          </cell>
          <cell r="AX8" t="str">
            <v>FCST</v>
          </cell>
          <cell r="AY8">
            <v>25.747</v>
          </cell>
          <cell r="AZ8">
            <v>8.5239999999999991</v>
          </cell>
          <cell r="BA8">
            <v>12.84</v>
          </cell>
          <cell r="BB8">
            <v>0.71699999999999997</v>
          </cell>
          <cell r="BC8">
            <v>5.0750000000000002</v>
          </cell>
          <cell r="BD8">
            <v>9.0030000000000001</v>
          </cell>
          <cell r="BE8">
            <v>8.1880000000000006</v>
          </cell>
          <cell r="BF8">
            <v>24</v>
          </cell>
          <cell r="BG8">
            <v>11</v>
          </cell>
          <cell r="BH8">
            <v>11</v>
          </cell>
          <cell r="BI8">
            <v>3</v>
          </cell>
          <cell r="BJ8">
            <v>3</v>
          </cell>
          <cell r="BK8">
            <v>122.09400000000001</v>
          </cell>
          <cell r="BL8">
            <v>80.094000000000008</v>
          </cell>
          <cell r="BM8" t="str">
            <v xml:space="preserve"> </v>
          </cell>
          <cell r="BN8" t="str">
            <v>FCST</v>
          </cell>
          <cell r="BO8">
            <v>107.18899999999999</v>
          </cell>
          <cell r="BP8">
            <v>99.400999999999996</v>
          </cell>
          <cell r="BQ8">
            <v>181.70500000000001</v>
          </cell>
          <cell r="BR8">
            <v>75.650999999999996</v>
          </cell>
          <cell r="BS8">
            <v>58.232999999999997</v>
          </cell>
          <cell r="BT8">
            <v>380.18099999999998</v>
          </cell>
          <cell r="BU8">
            <v>88.518000000000001</v>
          </cell>
          <cell r="BV8">
            <v>103</v>
          </cell>
          <cell r="BW8">
            <v>89</v>
          </cell>
          <cell r="BX8">
            <v>77</v>
          </cell>
          <cell r="BY8">
            <v>62</v>
          </cell>
          <cell r="BZ8">
            <v>185</v>
          </cell>
          <cell r="CA8">
            <v>1506.8779999999999</v>
          </cell>
          <cell r="CB8">
            <v>928.87799999999993</v>
          </cell>
          <cell r="CC8" t="str">
            <v xml:space="preserve"> </v>
          </cell>
          <cell r="CD8" t="str">
            <v>FCST</v>
          </cell>
          <cell r="CE8">
            <v>601.45100000000002</v>
          </cell>
          <cell r="CF8">
            <v>615.95999999999992</v>
          </cell>
          <cell r="CG8">
            <v>1068.7940000000001</v>
          </cell>
          <cell r="CH8">
            <v>1125.145</v>
          </cell>
          <cell r="CI8">
            <v>990.32799999999997</v>
          </cell>
          <cell r="CJ8">
            <v>1264.068</v>
          </cell>
          <cell r="CK8">
            <v>877.75800000000004</v>
          </cell>
          <cell r="CL8">
            <v>1225</v>
          </cell>
          <cell r="CM8">
            <v>1127</v>
          </cell>
          <cell r="CN8">
            <v>1197</v>
          </cell>
          <cell r="CO8">
            <v>1034</v>
          </cell>
          <cell r="CP8">
            <v>991</v>
          </cell>
          <cell r="CQ8">
            <v>12117.504000000001</v>
          </cell>
          <cell r="CR8">
            <v>863.50400000000081</v>
          </cell>
          <cell r="CS8" t="str">
            <v xml:space="preserve"> </v>
          </cell>
          <cell r="CT8" t="str">
            <v>FCST</v>
          </cell>
          <cell r="CU8">
            <v>25.472999999999999</v>
          </cell>
          <cell r="CV8">
            <v>165.5</v>
          </cell>
          <cell r="CW8">
            <v>41.570999999999998</v>
          </cell>
          <cell r="CX8">
            <v>7.8040000000000003</v>
          </cell>
          <cell r="CY8">
            <v>643.33199999999999</v>
          </cell>
          <cell r="CZ8">
            <v>42.805999999999997</v>
          </cell>
          <cell r="DA8">
            <v>1104.105</v>
          </cell>
          <cell r="DB8">
            <v>1130</v>
          </cell>
          <cell r="DC8">
            <v>540</v>
          </cell>
          <cell r="DD8">
            <v>633</v>
          </cell>
          <cell r="DE8">
            <v>636</v>
          </cell>
          <cell r="DF8">
            <v>742</v>
          </cell>
          <cell r="DG8">
            <v>5711.5910000000003</v>
          </cell>
          <cell r="DH8">
            <v>973.59100000000035</v>
          </cell>
          <cell r="DI8" t="str">
            <v xml:space="preserve"> </v>
          </cell>
          <cell r="DJ8" t="str">
            <v>FCST</v>
          </cell>
          <cell r="DK8">
            <v>152.54</v>
          </cell>
          <cell r="DL8">
            <v>457.125</v>
          </cell>
          <cell r="DM8">
            <v>272.80500000000001</v>
          </cell>
          <cell r="DN8">
            <v>396.36399999999998</v>
          </cell>
          <cell r="DO8">
            <v>207.21799999999999</v>
          </cell>
          <cell r="DP8">
            <v>187.49600000000001</v>
          </cell>
          <cell r="DQ8">
            <v>226.00299999999999</v>
          </cell>
          <cell r="DR8">
            <v>391</v>
          </cell>
          <cell r="DS8">
            <v>459</v>
          </cell>
          <cell r="DT8">
            <v>475</v>
          </cell>
          <cell r="DU8">
            <v>415</v>
          </cell>
          <cell r="DV8">
            <v>833</v>
          </cell>
          <cell r="DW8">
            <v>4472.5510000000004</v>
          </cell>
          <cell r="DX8">
            <v>-2778.4489999999996</v>
          </cell>
          <cell r="DY8" t="str">
            <v xml:space="preserve"> </v>
          </cell>
          <cell r="DZ8" t="str">
            <v>FCST</v>
          </cell>
          <cell r="EA8">
            <v>65.19</v>
          </cell>
          <cell r="EB8">
            <v>40.17</v>
          </cell>
          <cell r="EC8">
            <v>44.874000000000002</v>
          </cell>
          <cell r="ED8">
            <v>47.158999999999999</v>
          </cell>
          <cell r="EE8">
            <v>28.718</v>
          </cell>
          <cell r="EF8">
            <v>67.622</v>
          </cell>
          <cell r="EG8">
            <v>73.659000000000006</v>
          </cell>
          <cell r="EH8">
            <v>166</v>
          </cell>
          <cell r="EI8">
            <v>185</v>
          </cell>
          <cell r="EJ8">
            <v>188</v>
          </cell>
          <cell r="EK8">
            <v>194</v>
          </cell>
          <cell r="EL8">
            <v>206</v>
          </cell>
          <cell r="EM8">
            <v>1306.3920000000001</v>
          </cell>
          <cell r="EN8">
            <v>-124.60799999999995</v>
          </cell>
        </row>
        <row r="9">
          <cell r="A9" t="str">
            <v xml:space="preserve"> </v>
          </cell>
          <cell r="B9" t="str">
            <v>ACT/PROJ</v>
          </cell>
          <cell r="C9">
            <v>5979.4079999999994</v>
          </cell>
          <cell r="D9">
            <v>4815.2219999999998</v>
          </cell>
          <cell r="E9">
            <v>5964.3590000000004</v>
          </cell>
          <cell r="F9">
            <v>5840.78</v>
          </cell>
          <cell r="G9">
            <v>6762.5449999999992</v>
          </cell>
          <cell r="H9">
            <v>8336.7890000000007</v>
          </cell>
          <cell r="I9">
            <v>7846.9989999999989</v>
          </cell>
          <cell r="J9">
            <v>8008.6341158260002</v>
          </cell>
          <cell r="K9">
            <v>8686.5946492937492</v>
          </cell>
          <cell r="L9">
            <v>9675.0410000000011</v>
          </cell>
          <cell r="M9">
            <v>8199.5400000000009</v>
          </cell>
          <cell r="N9">
            <v>7345</v>
          </cell>
          <cell r="O9">
            <v>87460.911765119759</v>
          </cell>
          <cell r="Q9" t="str">
            <v xml:space="preserve"> </v>
          </cell>
          <cell r="R9" t="str">
            <v>ACT/PROJ</v>
          </cell>
          <cell r="S9">
            <v>4956.9929999999995</v>
          </cell>
          <cell r="T9">
            <v>3532.915</v>
          </cell>
          <cell r="U9">
            <v>4357.4369999999999</v>
          </cell>
          <cell r="V9">
            <v>4054.2820000000002</v>
          </cell>
          <cell r="W9">
            <v>5264.1239999999998</v>
          </cell>
          <cell r="X9">
            <v>5888.683</v>
          </cell>
          <cell r="Y9">
            <v>5200.9649999999992</v>
          </cell>
          <cell r="Z9">
            <v>3697.8826373532502</v>
          </cell>
          <cell r="AA9">
            <v>7323.2745854439991</v>
          </cell>
          <cell r="AB9">
            <v>5440.9160000000002</v>
          </cell>
          <cell r="AC9">
            <v>4723.982</v>
          </cell>
          <cell r="AD9">
            <v>5134</v>
          </cell>
          <cell r="AE9">
            <v>59575.454222797242</v>
          </cell>
          <cell r="AG9" t="str">
            <v xml:space="preserve"> </v>
          </cell>
          <cell r="AH9" t="str">
            <v>ACT/PROJ</v>
          </cell>
          <cell r="AI9">
            <v>4005.15</v>
          </cell>
          <cell r="AJ9">
            <v>2154.759</v>
          </cell>
          <cell r="AK9">
            <v>2747.6880000000001</v>
          </cell>
          <cell r="AL9">
            <v>2402.1590000000001</v>
          </cell>
          <cell r="AM9">
            <v>3336.2950000000001</v>
          </cell>
          <cell r="AN9">
            <v>3946.51</v>
          </cell>
          <cell r="AO9">
            <v>2830.922</v>
          </cell>
          <cell r="AU9">
            <v>21423.483</v>
          </cell>
          <cell r="AW9" t="str">
            <v xml:space="preserve"> </v>
          </cell>
          <cell r="AX9" t="str">
            <v>ACT/PROJ</v>
          </cell>
          <cell r="AY9">
            <v>25.747</v>
          </cell>
          <cell r="AZ9">
            <v>8.5239999999999991</v>
          </cell>
          <cell r="BA9">
            <v>12.84</v>
          </cell>
          <cell r="BB9">
            <v>0.71699999999999997</v>
          </cell>
          <cell r="BC9">
            <v>5.0750000000000002</v>
          </cell>
          <cell r="BD9">
            <v>9.0030000000000001</v>
          </cell>
          <cell r="BE9">
            <v>8.1880000000000006</v>
          </cell>
          <cell r="BK9">
            <v>70.094000000000008</v>
          </cell>
          <cell r="BM9" t="str">
            <v xml:space="preserve"> </v>
          </cell>
          <cell r="BN9" t="str">
            <v>ACT/PROJ</v>
          </cell>
          <cell r="BO9">
            <v>107.18899999999999</v>
          </cell>
          <cell r="BP9">
            <v>99.400999999999996</v>
          </cell>
          <cell r="BQ9">
            <v>181.70500000000001</v>
          </cell>
          <cell r="BR9">
            <v>75.650999999999996</v>
          </cell>
          <cell r="BS9">
            <v>58.232999999999997</v>
          </cell>
          <cell r="BT9">
            <v>380.18099999999998</v>
          </cell>
          <cell r="BU9">
            <v>88.518000000000001</v>
          </cell>
          <cell r="CA9">
            <v>990.87799999999993</v>
          </cell>
          <cell r="CC9" t="str">
            <v xml:space="preserve"> </v>
          </cell>
          <cell r="CD9" t="str">
            <v>ACT/PROJ</v>
          </cell>
          <cell r="CE9">
            <v>601.45100000000002</v>
          </cell>
          <cell r="CF9">
            <v>615.95999999999992</v>
          </cell>
          <cell r="CG9">
            <v>1068.7940000000001</v>
          </cell>
          <cell r="CH9">
            <v>1125.145</v>
          </cell>
          <cell r="CI9">
            <v>990.32799999999997</v>
          </cell>
          <cell r="CJ9">
            <v>1264.068</v>
          </cell>
          <cell r="CK9">
            <v>877.75800000000004</v>
          </cell>
          <cell r="CQ9">
            <v>6543.5039999999999</v>
          </cell>
          <cell r="CS9" t="str">
            <v xml:space="preserve"> </v>
          </cell>
          <cell r="CT9" t="str">
            <v>ACT/PROJ</v>
          </cell>
          <cell r="CU9">
            <v>25.472999999999999</v>
          </cell>
          <cell r="CV9">
            <v>165.5</v>
          </cell>
          <cell r="CW9">
            <v>41.570999999999998</v>
          </cell>
          <cell r="CX9">
            <v>7.8040000000000003</v>
          </cell>
          <cell r="CY9">
            <v>643.33199999999999</v>
          </cell>
          <cell r="CZ9">
            <v>42.805999999999997</v>
          </cell>
          <cell r="DA9">
            <v>1104.105</v>
          </cell>
          <cell r="DG9">
            <v>2030.5910000000001</v>
          </cell>
          <cell r="DI9" t="str">
            <v xml:space="preserve"> </v>
          </cell>
          <cell r="DJ9" t="str">
            <v>ACT/PROJ</v>
          </cell>
          <cell r="DK9">
            <v>152.54</v>
          </cell>
          <cell r="DL9">
            <v>457.125</v>
          </cell>
          <cell r="DM9">
            <v>272.80500000000001</v>
          </cell>
          <cell r="DN9">
            <v>396.36399999999998</v>
          </cell>
          <cell r="DO9">
            <v>207.21799999999999</v>
          </cell>
          <cell r="DP9">
            <v>187.49600000000001</v>
          </cell>
          <cell r="DQ9">
            <v>226.00299999999999</v>
          </cell>
          <cell r="DW9">
            <v>1899.5510000000002</v>
          </cell>
          <cell r="DY9" t="str">
            <v xml:space="preserve"> </v>
          </cell>
          <cell r="DZ9" t="str">
            <v>ACT/PROJ</v>
          </cell>
          <cell r="EA9">
            <v>65.19</v>
          </cell>
          <cell r="EB9">
            <v>40.17</v>
          </cell>
          <cell r="EC9">
            <v>44.874000000000002</v>
          </cell>
          <cell r="ED9">
            <v>47.158999999999999</v>
          </cell>
          <cell r="EE9">
            <v>28.718</v>
          </cell>
          <cell r="EF9">
            <v>67.622</v>
          </cell>
          <cell r="EG9">
            <v>73.659000000000006</v>
          </cell>
          <cell r="EM9">
            <v>367.392</v>
          </cell>
        </row>
        <row r="10">
          <cell r="A10" t="str">
            <v>FEE</v>
          </cell>
          <cell r="B10" t="str">
            <v>INTERNAL PLAN</v>
          </cell>
          <cell r="C10">
            <v>627</v>
          </cell>
          <cell r="D10">
            <v>652</v>
          </cell>
          <cell r="E10">
            <v>950</v>
          </cell>
          <cell r="F10">
            <v>642</v>
          </cell>
          <cell r="G10">
            <v>480</v>
          </cell>
          <cell r="H10">
            <v>1023</v>
          </cell>
          <cell r="I10">
            <v>633</v>
          </cell>
          <cell r="J10">
            <v>745</v>
          </cell>
          <cell r="K10">
            <v>1141</v>
          </cell>
          <cell r="L10">
            <v>851</v>
          </cell>
          <cell r="M10">
            <v>845</v>
          </cell>
          <cell r="N10">
            <v>1807</v>
          </cell>
          <cell r="O10">
            <v>10396</v>
          </cell>
          <cell r="Q10" t="str">
            <v>FEE</v>
          </cell>
          <cell r="R10" t="str">
            <v>PLAN</v>
          </cell>
          <cell r="S10">
            <v>599</v>
          </cell>
          <cell r="T10">
            <v>541</v>
          </cell>
          <cell r="U10">
            <v>944</v>
          </cell>
          <cell r="V10">
            <v>633</v>
          </cell>
          <cell r="W10">
            <v>393</v>
          </cell>
          <cell r="X10">
            <v>923</v>
          </cell>
          <cell r="Y10">
            <v>474</v>
          </cell>
          <cell r="Z10">
            <v>533</v>
          </cell>
          <cell r="AA10">
            <v>1027</v>
          </cell>
          <cell r="AB10">
            <v>719</v>
          </cell>
          <cell r="AC10">
            <v>754</v>
          </cell>
          <cell r="AD10">
            <v>1749</v>
          </cell>
          <cell r="AE10">
            <v>9289</v>
          </cell>
          <cell r="AG10" t="str">
            <v>FEE</v>
          </cell>
          <cell r="AH10" t="str">
            <v>PLAN</v>
          </cell>
          <cell r="AI10">
            <v>357</v>
          </cell>
          <cell r="AJ10">
            <v>263</v>
          </cell>
          <cell r="AK10">
            <v>472</v>
          </cell>
          <cell r="AL10">
            <v>340</v>
          </cell>
          <cell r="AM10">
            <v>170</v>
          </cell>
          <cell r="AN10">
            <v>599</v>
          </cell>
          <cell r="AO10">
            <v>216</v>
          </cell>
          <cell r="AP10">
            <v>255</v>
          </cell>
          <cell r="AQ10">
            <v>670</v>
          </cell>
          <cell r="AR10">
            <v>369</v>
          </cell>
          <cell r="AS10">
            <v>379</v>
          </cell>
          <cell r="AT10">
            <v>1331</v>
          </cell>
          <cell r="AU10">
            <v>5421</v>
          </cell>
          <cell r="AW10" t="str">
            <v>FEE</v>
          </cell>
          <cell r="AX10" t="str">
            <v>PLAN</v>
          </cell>
          <cell r="AY10">
            <v>0</v>
          </cell>
          <cell r="AZ10">
            <v>0</v>
          </cell>
          <cell r="BA10">
            <v>0</v>
          </cell>
          <cell r="BB10">
            <v>0</v>
          </cell>
          <cell r="BC10">
            <v>0</v>
          </cell>
          <cell r="BD10">
            <v>0</v>
          </cell>
          <cell r="BE10">
            <v>0</v>
          </cell>
          <cell r="BF10">
            <v>0</v>
          </cell>
          <cell r="BG10">
            <v>0</v>
          </cell>
          <cell r="BH10">
            <v>0</v>
          </cell>
          <cell r="BI10">
            <v>0</v>
          </cell>
          <cell r="BJ10">
            <v>0</v>
          </cell>
          <cell r="BK10">
            <v>0</v>
          </cell>
          <cell r="BM10" t="str">
            <v>FEE</v>
          </cell>
          <cell r="BN10" t="str">
            <v>PLAN</v>
          </cell>
          <cell r="BO10">
            <v>1</v>
          </cell>
          <cell r="BP10">
            <v>2</v>
          </cell>
          <cell r="BQ10">
            <v>5</v>
          </cell>
          <cell r="BR10">
            <v>9</v>
          </cell>
          <cell r="BS10">
            <v>13</v>
          </cell>
          <cell r="BT10">
            <v>13</v>
          </cell>
          <cell r="BU10">
            <v>11</v>
          </cell>
          <cell r="BV10">
            <v>10</v>
          </cell>
          <cell r="BW10">
            <v>8</v>
          </cell>
          <cell r="BX10">
            <v>7</v>
          </cell>
          <cell r="BY10">
            <v>6</v>
          </cell>
          <cell r="BZ10">
            <v>63</v>
          </cell>
          <cell r="CA10">
            <v>148</v>
          </cell>
          <cell r="CC10" t="str">
            <v>FEE</v>
          </cell>
          <cell r="CD10" t="str">
            <v>PLAN</v>
          </cell>
          <cell r="CE10">
            <v>135</v>
          </cell>
          <cell r="CF10">
            <v>147</v>
          </cell>
          <cell r="CG10">
            <v>303</v>
          </cell>
          <cell r="CH10">
            <v>114</v>
          </cell>
          <cell r="CI10">
            <v>86</v>
          </cell>
          <cell r="CJ10">
            <v>144</v>
          </cell>
          <cell r="CK10">
            <v>110</v>
          </cell>
          <cell r="CL10">
            <v>124</v>
          </cell>
          <cell r="CM10">
            <v>128</v>
          </cell>
          <cell r="CN10">
            <v>157</v>
          </cell>
          <cell r="CO10">
            <v>152</v>
          </cell>
          <cell r="CP10">
            <v>124</v>
          </cell>
          <cell r="CQ10">
            <v>1724</v>
          </cell>
          <cell r="CS10" t="str">
            <v>FEE</v>
          </cell>
          <cell r="CT10" t="str">
            <v>PLAN</v>
          </cell>
          <cell r="CU10">
            <v>2</v>
          </cell>
          <cell r="CV10">
            <v>17</v>
          </cell>
          <cell r="CW10">
            <v>12</v>
          </cell>
          <cell r="CX10">
            <v>4</v>
          </cell>
          <cell r="CY10">
            <v>1</v>
          </cell>
          <cell r="CZ10">
            <v>32</v>
          </cell>
          <cell r="DA10">
            <v>3</v>
          </cell>
          <cell r="DB10">
            <v>3</v>
          </cell>
          <cell r="DC10">
            <v>61</v>
          </cell>
          <cell r="DD10">
            <v>33</v>
          </cell>
          <cell r="DE10">
            <v>48</v>
          </cell>
          <cell r="DF10">
            <v>52</v>
          </cell>
          <cell r="DG10">
            <v>268</v>
          </cell>
          <cell r="DI10" t="str">
            <v>FEE</v>
          </cell>
          <cell r="DJ10" t="str">
            <v>PLAN</v>
          </cell>
          <cell r="DK10">
            <v>104</v>
          </cell>
          <cell r="DL10">
            <v>111</v>
          </cell>
          <cell r="DM10">
            <v>140</v>
          </cell>
          <cell r="DN10">
            <v>163</v>
          </cell>
          <cell r="DO10">
            <v>120</v>
          </cell>
          <cell r="DP10">
            <v>127</v>
          </cell>
          <cell r="DQ10">
            <v>129</v>
          </cell>
          <cell r="DR10">
            <v>136</v>
          </cell>
          <cell r="DS10">
            <v>152</v>
          </cell>
          <cell r="DT10">
            <v>147</v>
          </cell>
          <cell r="DU10">
            <v>163</v>
          </cell>
          <cell r="DV10">
            <v>167</v>
          </cell>
          <cell r="DW10">
            <v>1659</v>
          </cell>
          <cell r="DY10" t="str">
            <v>FEE</v>
          </cell>
          <cell r="DZ10" t="str">
            <v>PLAN</v>
          </cell>
          <cell r="EA10">
            <v>0</v>
          </cell>
          <cell r="EB10">
            <v>1</v>
          </cell>
          <cell r="EC10">
            <v>12</v>
          </cell>
          <cell r="ED10">
            <v>3</v>
          </cell>
          <cell r="EE10">
            <v>3</v>
          </cell>
          <cell r="EF10">
            <v>8</v>
          </cell>
          <cell r="EG10">
            <v>5</v>
          </cell>
          <cell r="EH10">
            <v>5</v>
          </cell>
          <cell r="EI10">
            <v>8</v>
          </cell>
          <cell r="EJ10">
            <v>6</v>
          </cell>
          <cell r="EK10">
            <v>6</v>
          </cell>
          <cell r="EL10">
            <v>12</v>
          </cell>
          <cell r="EM10">
            <v>69</v>
          </cell>
        </row>
        <row r="11">
          <cell r="A11" t="str">
            <v xml:space="preserve"> </v>
          </cell>
          <cell r="B11" t="str">
            <v>FCST</v>
          </cell>
          <cell r="C11">
            <v>1218.9520000000002</v>
          </cell>
          <cell r="D11">
            <v>539.04000000000008</v>
          </cell>
          <cell r="E11">
            <v>1021.2430000000002</v>
          </cell>
          <cell r="F11">
            <v>1017.6129999999999</v>
          </cell>
          <cell r="G11">
            <v>1030.6780000000001</v>
          </cell>
          <cell r="H11">
            <v>2308.0290000000005</v>
          </cell>
          <cell r="I11">
            <v>1201.9850999999999</v>
          </cell>
          <cell r="J11">
            <v>491.10752000000002</v>
          </cell>
          <cell r="K11">
            <v>3357.7945</v>
          </cell>
          <cell r="L11">
            <v>2265.277</v>
          </cell>
          <cell r="M11">
            <v>839.85299999999995</v>
          </cell>
          <cell r="N11">
            <v>1716.5</v>
          </cell>
          <cell r="O11">
            <v>17008.072120000001</v>
          </cell>
          <cell r="P11">
            <v>6612.0721200000007</v>
          </cell>
          <cell r="Q11" t="str">
            <v xml:space="preserve"> </v>
          </cell>
          <cell r="R11" t="str">
            <v>FCST</v>
          </cell>
          <cell r="S11">
            <v>1179.0840000000001</v>
          </cell>
          <cell r="T11">
            <v>594.11699999999996</v>
          </cell>
          <cell r="U11">
            <v>1006.783</v>
          </cell>
          <cell r="V11">
            <v>962.54500000000007</v>
          </cell>
          <cell r="W11">
            <v>1035.5130000000001</v>
          </cell>
          <cell r="X11">
            <v>2272.6890000000003</v>
          </cell>
          <cell r="Y11">
            <v>1360.194</v>
          </cell>
          <cell r="Z11">
            <v>432.67500000000001</v>
          </cell>
          <cell r="AA11">
            <v>1783.2550000000001</v>
          </cell>
          <cell r="AB11">
            <v>2034.8440000000001</v>
          </cell>
          <cell r="AC11">
            <v>854.51099999999997</v>
          </cell>
          <cell r="AD11">
            <v>1543</v>
          </cell>
          <cell r="AE11">
            <v>15059.210000000001</v>
          </cell>
          <cell r="AF11">
            <v>5770.2100000000009</v>
          </cell>
          <cell r="AG11" t="str">
            <v xml:space="preserve"> </v>
          </cell>
          <cell r="AH11" t="str">
            <v>FCST</v>
          </cell>
          <cell r="AI11">
            <v>1605.4269999999999</v>
          </cell>
          <cell r="AJ11">
            <v>436.91199999999998</v>
          </cell>
          <cell r="AK11">
            <v>656.35</v>
          </cell>
          <cell r="AL11">
            <v>463.88200000000001</v>
          </cell>
          <cell r="AM11">
            <v>794.82600000000002</v>
          </cell>
          <cell r="AN11">
            <v>1299.6110000000001</v>
          </cell>
          <cell r="AO11">
            <v>1133.038</v>
          </cell>
          <cell r="AP11">
            <v>424</v>
          </cell>
          <cell r="AQ11">
            <v>498</v>
          </cell>
          <cell r="AR11">
            <v>542</v>
          </cell>
          <cell r="AS11">
            <v>636</v>
          </cell>
          <cell r="AT11">
            <v>714</v>
          </cell>
          <cell r="AU11">
            <v>9204.0460000000003</v>
          </cell>
          <cell r="AV11">
            <v>3783.0460000000003</v>
          </cell>
          <cell r="AW11" t="str">
            <v xml:space="preserve"> </v>
          </cell>
          <cell r="AX11" t="str">
            <v>FCST</v>
          </cell>
          <cell r="AY11">
            <v>-1.6319999999999999</v>
          </cell>
          <cell r="AZ11">
            <v>0.51300000000000001</v>
          </cell>
          <cell r="BA11">
            <v>0.11499999999999999</v>
          </cell>
          <cell r="BB11">
            <v>7.0000000000000001E-3</v>
          </cell>
          <cell r="BC11">
            <v>1E-3</v>
          </cell>
          <cell r="BD11">
            <v>-0.22500000000000001</v>
          </cell>
          <cell r="BE11">
            <v>0</v>
          </cell>
          <cell r="BF11">
            <v>14.4</v>
          </cell>
          <cell r="BK11">
            <v>13.179</v>
          </cell>
          <cell r="BL11">
            <v>13.179</v>
          </cell>
          <cell r="BM11" t="str">
            <v xml:space="preserve"> </v>
          </cell>
          <cell r="BN11" t="str">
            <v>FCST</v>
          </cell>
          <cell r="BO11">
            <v>22.63</v>
          </cell>
          <cell r="BP11">
            <v>9.5540000000000003</v>
          </cell>
          <cell r="BQ11">
            <v>80.384</v>
          </cell>
          <cell r="BR11">
            <v>5.2130000000000001</v>
          </cell>
          <cell r="BS11">
            <v>13.036</v>
          </cell>
          <cell r="BT11">
            <v>348.44</v>
          </cell>
          <cell r="BU11">
            <v>12.868</v>
          </cell>
          <cell r="BV11">
            <v>13</v>
          </cell>
          <cell r="BW11">
            <v>9</v>
          </cell>
          <cell r="BX11">
            <v>6</v>
          </cell>
          <cell r="BY11">
            <v>3</v>
          </cell>
          <cell r="BZ11">
            <v>28</v>
          </cell>
          <cell r="CA11">
            <v>551.125</v>
          </cell>
          <cell r="CB11">
            <v>403.125</v>
          </cell>
          <cell r="CC11" t="str">
            <v xml:space="preserve"> </v>
          </cell>
          <cell r="CD11" t="str">
            <v>FCST</v>
          </cell>
          <cell r="CE11">
            <v>128.654</v>
          </cell>
          <cell r="CF11">
            <v>69.003</v>
          </cell>
          <cell r="CG11">
            <v>197.27799999999999</v>
          </cell>
          <cell r="CH11">
            <v>440.90899999999999</v>
          </cell>
          <cell r="CI11">
            <v>172.31</v>
          </cell>
          <cell r="CJ11">
            <v>589.59400000000005</v>
          </cell>
          <cell r="CK11">
            <v>123.854</v>
          </cell>
          <cell r="CL11">
            <v>207</v>
          </cell>
          <cell r="CM11">
            <v>203</v>
          </cell>
          <cell r="CN11">
            <v>199</v>
          </cell>
          <cell r="CO11">
            <v>168</v>
          </cell>
          <cell r="CP11">
            <v>152</v>
          </cell>
          <cell r="CQ11">
            <v>2650.6019999999999</v>
          </cell>
          <cell r="CR11">
            <v>926.60199999999986</v>
          </cell>
          <cell r="CS11" t="str">
            <v xml:space="preserve"> </v>
          </cell>
          <cell r="CT11" t="str">
            <v>FCST</v>
          </cell>
          <cell r="CU11">
            <v>1.2130000000000001</v>
          </cell>
          <cell r="CV11">
            <v>-20.225000000000001</v>
          </cell>
          <cell r="CW11">
            <v>30.085999999999999</v>
          </cell>
          <cell r="CX11">
            <v>0.372</v>
          </cell>
          <cell r="CY11">
            <v>30.635000000000002</v>
          </cell>
          <cell r="CZ11">
            <v>2.0379999999999998</v>
          </cell>
          <cell r="DA11">
            <v>52.576000000000001</v>
          </cell>
          <cell r="DB11">
            <v>54</v>
          </cell>
          <cell r="DC11">
            <v>26</v>
          </cell>
          <cell r="DD11">
            <v>31</v>
          </cell>
          <cell r="DE11">
            <v>30</v>
          </cell>
          <cell r="DF11">
            <v>35</v>
          </cell>
          <cell r="DG11">
            <v>272.69499999999999</v>
          </cell>
          <cell r="DH11">
            <v>4.6949999999999932</v>
          </cell>
          <cell r="DI11" t="str">
            <v xml:space="preserve"> </v>
          </cell>
          <cell r="DJ11" t="str">
            <v>FCST</v>
          </cell>
          <cell r="DK11">
            <v>32.515999999999998</v>
          </cell>
          <cell r="DL11">
            <v>88.018000000000001</v>
          </cell>
          <cell r="DM11">
            <v>48.929000000000002</v>
          </cell>
          <cell r="DN11">
            <v>79.046000000000006</v>
          </cell>
          <cell r="DO11">
            <v>29.93</v>
          </cell>
          <cell r="DP11">
            <v>33.046999999999997</v>
          </cell>
          <cell r="DQ11">
            <v>32.301000000000002</v>
          </cell>
          <cell r="DR11">
            <v>53</v>
          </cell>
          <cell r="DS11">
            <v>68</v>
          </cell>
          <cell r="DT11">
            <v>72</v>
          </cell>
          <cell r="DU11">
            <v>59</v>
          </cell>
          <cell r="DV11">
            <v>153</v>
          </cell>
          <cell r="DW11">
            <v>748.78700000000003</v>
          </cell>
          <cell r="DX11">
            <v>-910.21299999999997</v>
          </cell>
          <cell r="DY11" t="str">
            <v xml:space="preserve"> </v>
          </cell>
          <cell r="DZ11" t="str">
            <v>FCST</v>
          </cell>
          <cell r="EA11">
            <v>67.644000000000005</v>
          </cell>
          <cell r="EB11">
            <v>10.855</v>
          </cell>
          <cell r="EC11">
            <v>-6.2439999999999998</v>
          </cell>
          <cell r="ED11">
            <v>-26.876999999999999</v>
          </cell>
          <cell r="EE11">
            <v>-5.2240000000000002</v>
          </cell>
          <cell r="EF11">
            <v>-4.1000000000000002E-2</v>
          </cell>
          <cell r="EG11">
            <v>5.5570000000000004</v>
          </cell>
          <cell r="EH11">
            <v>7</v>
          </cell>
          <cell r="EI11">
            <v>9</v>
          </cell>
          <cell r="EJ11">
            <v>7</v>
          </cell>
          <cell r="EK11">
            <v>8</v>
          </cell>
          <cell r="EL11">
            <v>14</v>
          </cell>
          <cell r="EM11">
            <v>90.670000000000016</v>
          </cell>
          <cell r="EN11">
            <v>21.670000000000016</v>
          </cell>
        </row>
        <row r="12">
          <cell r="B12" t="str">
            <v>ACT/PROJ</v>
          </cell>
          <cell r="C12">
            <v>1897.951</v>
          </cell>
          <cell r="D12">
            <v>539.04000000000008</v>
          </cell>
          <cell r="E12">
            <v>1021.2430000000002</v>
          </cell>
          <cell r="F12">
            <v>1017.6129999999999</v>
          </cell>
          <cell r="G12">
            <v>1030.6780000000001</v>
          </cell>
          <cell r="H12">
            <v>2308.0290000000005</v>
          </cell>
          <cell r="I12">
            <v>1201.9850999999999</v>
          </cell>
          <cell r="J12">
            <v>491.10752000000002</v>
          </cell>
          <cell r="K12">
            <v>3357.7945</v>
          </cell>
          <cell r="L12">
            <v>2265.277</v>
          </cell>
          <cell r="M12">
            <v>839.85299999999995</v>
          </cell>
          <cell r="N12">
            <v>1452.5</v>
          </cell>
          <cell r="O12">
            <v>17423.071120000001</v>
          </cell>
          <cell r="Q12" t="str">
            <v xml:space="preserve"> </v>
          </cell>
          <cell r="R12" t="str">
            <v>ACT/PROJ</v>
          </cell>
          <cell r="S12">
            <v>1858.0840000000001</v>
          </cell>
          <cell r="T12">
            <v>594.11699999999996</v>
          </cell>
          <cell r="U12">
            <v>1006.783</v>
          </cell>
          <cell r="V12">
            <v>962.54500000000007</v>
          </cell>
          <cell r="W12">
            <v>1035.5130000000001</v>
          </cell>
          <cell r="X12">
            <v>2272.6890000000003</v>
          </cell>
          <cell r="Y12">
            <v>1360.194</v>
          </cell>
          <cell r="Z12">
            <v>432.67500000000001</v>
          </cell>
          <cell r="AA12">
            <v>1783.2550000000001</v>
          </cell>
          <cell r="AB12">
            <v>2034.8440000000001</v>
          </cell>
          <cell r="AC12">
            <v>854.51099999999997</v>
          </cell>
          <cell r="AD12">
            <v>1543</v>
          </cell>
          <cell r="AE12">
            <v>15738.210000000001</v>
          </cell>
          <cell r="AG12" t="str">
            <v xml:space="preserve"> </v>
          </cell>
          <cell r="AH12" t="str">
            <v>ACT/PROJ</v>
          </cell>
          <cell r="AI12">
            <v>1605.4269999999999</v>
          </cell>
          <cell r="AJ12">
            <v>436.91199999999998</v>
          </cell>
          <cell r="AK12">
            <v>656.35</v>
          </cell>
          <cell r="AL12">
            <v>463.88200000000001</v>
          </cell>
          <cell r="AM12">
            <v>794.82600000000002</v>
          </cell>
          <cell r="AN12">
            <v>1299.6110000000001</v>
          </cell>
          <cell r="AO12">
            <v>1133.038</v>
          </cell>
          <cell r="AU12">
            <v>6390.0460000000003</v>
          </cell>
          <cell r="AW12" t="str">
            <v xml:space="preserve"> </v>
          </cell>
          <cell r="AX12" t="str">
            <v>ACT/PROJ</v>
          </cell>
          <cell r="AY12">
            <v>-1.6319999999999999</v>
          </cell>
          <cell r="AZ12">
            <v>0.51300000000000001</v>
          </cell>
          <cell r="BA12">
            <v>0.11499999999999999</v>
          </cell>
          <cell r="BB12">
            <v>7.0000000000000001E-3</v>
          </cell>
          <cell r="BC12">
            <v>1E-3</v>
          </cell>
          <cell r="BD12">
            <v>-0.22500000000000001</v>
          </cell>
          <cell r="BE12">
            <v>0</v>
          </cell>
          <cell r="BK12">
            <v>-1.2209999999999999</v>
          </cell>
          <cell r="BM12" t="str">
            <v xml:space="preserve"> </v>
          </cell>
          <cell r="BN12" t="str">
            <v>ACT/PROJ</v>
          </cell>
          <cell r="BO12">
            <v>22.63</v>
          </cell>
          <cell r="BP12">
            <v>9.5540000000000003</v>
          </cell>
          <cell r="BQ12">
            <v>80.384</v>
          </cell>
          <cell r="BR12">
            <v>5.2130000000000001</v>
          </cell>
          <cell r="BS12">
            <v>13.036</v>
          </cell>
          <cell r="BT12">
            <v>348.44</v>
          </cell>
          <cell r="BU12">
            <v>12.868</v>
          </cell>
          <cell r="CA12">
            <v>492.12499999999994</v>
          </cell>
          <cell r="CC12" t="str">
            <v xml:space="preserve"> </v>
          </cell>
          <cell r="CD12" t="str">
            <v>ACT/PROJ</v>
          </cell>
          <cell r="CE12">
            <v>128.654</v>
          </cell>
          <cell r="CF12">
            <v>69.003</v>
          </cell>
          <cell r="CG12">
            <v>197.27799999999999</v>
          </cell>
          <cell r="CH12">
            <v>440.90899999999999</v>
          </cell>
          <cell r="CI12">
            <v>172.31</v>
          </cell>
          <cell r="CJ12">
            <v>589.59400000000005</v>
          </cell>
          <cell r="CK12">
            <v>123.854</v>
          </cell>
          <cell r="CQ12">
            <v>1721.6020000000001</v>
          </cell>
          <cell r="CS12" t="str">
            <v xml:space="preserve"> </v>
          </cell>
          <cell r="CT12" t="str">
            <v>ACT/PROJ</v>
          </cell>
          <cell r="CU12">
            <v>1.2130000000000001</v>
          </cell>
          <cell r="CV12">
            <v>-20.225000000000001</v>
          </cell>
          <cell r="CW12">
            <v>30.085999999999999</v>
          </cell>
          <cell r="CX12">
            <v>0.372</v>
          </cell>
          <cell r="CY12">
            <v>30.635000000000002</v>
          </cell>
          <cell r="CZ12">
            <v>2.0379999999999998</v>
          </cell>
          <cell r="DA12">
            <v>52.576000000000001</v>
          </cell>
          <cell r="DG12">
            <v>96.694999999999993</v>
          </cell>
          <cell r="DI12" t="str">
            <v xml:space="preserve"> </v>
          </cell>
          <cell r="DJ12" t="str">
            <v>ACT/PROJ</v>
          </cell>
          <cell r="DK12">
            <v>32.515999999999998</v>
          </cell>
          <cell r="DL12">
            <v>88.018000000000001</v>
          </cell>
          <cell r="DM12">
            <v>48.929000000000002</v>
          </cell>
          <cell r="DN12">
            <v>79.046000000000006</v>
          </cell>
          <cell r="DO12">
            <v>29.93</v>
          </cell>
          <cell r="DP12">
            <v>33.046999999999997</v>
          </cell>
          <cell r="DQ12">
            <v>32.301000000000002</v>
          </cell>
          <cell r="DW12">
            <v>343.78699999999998</v>
          </cell>
          <cell r="DY12" t="str">
            <v xml:space="preserve"> </v>
          </cell>
          <cell r="DZ12" t="str">
            <v>ACT/PROJ</v>
          </cell>
          <cell r="EA12">
            <v>67.644000000000005</v>
          </cell>
          <cell r="EB12">
            <v>10.855</v>
          </cell>
          <cell r="EC12">
            <v>-6.2439999999999998</v>
          </cell>
          <cell r="ED12">
            <v>-26.876999999999999</v>
          </cell>
          <cell r="EE12">
            <v>-5.2240000000000002</v>
          </cell>
          <cell r="EF12">
            <v>-4.1000000000000002E-2</v>
          </cell>
          <cell r="EG12">
            <v>5.5570000000000004</v>
          </cell>
          <cell r="EL12">
            <v>0</v>
          </cell>
          <cell r="EM12">
            <v>45.670000000000016</v>
          </cell>
        </row>
        <row r="15">
          <cell r="A15" t="str">
            <v>DIRECT COSTS:</v>
          </cell>
          <cell r="Q15" t="str">
            <v>DIRECT COSTS:</v>
          </cell>
          <cell r="AG15" t="str">
            <v>DIRECT COSTS:</v>
          </cell>
          <cell r="AW15" t="str">
            <v>DIRECT COSTS:</v>
          </cell>
          <cell r="BM15" t="str">
            <v>DIRECT COSTS:</v>
          </cell>
          <cell r="CC15" t="str">
            <v>DIRECT COSTS:</v>
          </cell>
          <cell r="CS15" t="str">
            <v>DIRECT COSTS:</v>
          </cell>
          <cell r="DI15" t="str">
            <v>DIRECT COSTS:</v>
          </cell>
          <cell r="DY15" t="str">
            <v>DIRECT COSTS:</v>
          </cell>
        </row>
        <row r="16">
          <cell r="A16" t="str">
            <v>ENGINEERING (03)</v>
          </cell>
          <cell r="B16" t="str">
            <v>PLAN</v>
          </cell>
          <cell r="C16">
            <v>571.70000000000005</v>
          </cell>
          <cell r="D16">
            <v>594.70000000000005</v>
          </cell>
          <cell r="E16">
            <v>560.70000000000005</v>
          </cell>
          <cell r="F16">
            <v>538.5</v>
          </cell>
          <cell r="G16">
            <v>534.5</v>
          </cell>
          <cell r="H16">
            <v>522.5</v>
          </cell>
          <cell r="I16">
            <v>520.5</v>
          </cell>
          <cell r="J16">
            <v>524.70000000000005</v>
          </cell>
          <cell r="K16">
            <v>529.5</v>
          </cell>
          <cell r="L16">
            <v>597.5</v>
          </cell>
          <cell r="M16">
            <v>611.5</v>
          </cell>
          <cell r="N16">
            <v>633.69999999999993</v>
          </cell>
          <cell r="O16">
            <v>6740</v>
          </cell>
          <cell r="Q16" t="str">
            <v>ENGINEERING (03)</v>
          </cell>
          <cell r="R16" t="str">
            <v>PLAN</v>
          </cell>
          <cell r="S16">
            <v>358.7</v>
          </cell>
          <cell r="T16">
            <v>354.7</v>
          </cell>
          <cell r="U16">
            <v>330.7</v>
          </cell>
          <cell r="V16">
            <v>301.5</v>
          </cell>
          <cell r="W16">
            <v>290.5</v>
          </cell>
          <cell r="X16">
            <v>284.5</v>
          </cell>
          <cell r="Y16">
            <v>286.5</v>
          </cell>
          <cell r="Z16">
            <v>256.7</v>
          </cell>
          <cell r="AA16">
            <v>267.7</v>
          </cell>
          <cell r="AB16">
            <v>331.7</v>
          </cell>
          <cell r="AC16">
            <v>336.7</v>
          </cell>
          <cell r="AD16">
            <v>382.09999999999997</v>
          </cell>
          <cell r="AE16">
            <v>3781.9999999999991</v>
          </cell>
          <cell r="AG16" t="str">
            <v>ENGINEERING (03)</v>
          </cell>
          <cell r="AH16" t="str">
            <v>PLAN</v>
          </cell>
          <cell r="AI16">
            <v>301</v>
          </cell>
          <cell r="AJ16">
            <v>288</v>
          </cell>
          <cell r="AK16">
            <v>268</v>
          </cell>
          <cell r="AL16">
            <v>225</v>
          </cell>
          <cell r="AM16">
            <v>229</v>
          </cell>
          <cell r="AN16">
            <v>221</v>
          </cell>
          <cell r="AO16">
            <v>215</v>
          </cell>
          <cell r="AP16">
            <v>192</v>
          </cell>
          <cell r="AQ16">
            <v>200</v>
          </cell>
          <cell r="AR16">
            <v>242</v>
          </cell>
          <cell r="AS16">
            <v>258</v>
          </cell>
          <cell r="AT16">
            <v>304.39999999999998</v>
          </cell>
          <cell r="AU16">
            <v>2943.4</v>
          </cell>
          <cell r="AW16" t="str">
            <v>ENGINEERING (03)</v>
          </cell>
          <cell r="AX16" t="str">
            <v>PLAN</v>
          </cell>
          <cell r="AY16">
            <v>1</v>
          </cell>
          <cell r="AZ16">
            <v>1</v>
          </cell>
          <cell r="BA16">
            <v>1</v>
          </cell>
          <cell r="BB16">
            <v>1</v>
          </cell>
          <cell r="BC16">
            <v>1</v>
          </cell>
          <cell r="BD16">
            <v>1</v>
          </cell>
          <cell r="BE16">
            <v>1</v>
          </cell>
          <cell r="BF16">
            <v>1</v>
          </cell>
          <cell r="BG16">
            <v>0.8</v>
          </cell>
          <cell r="BH16">
            <v>0.8</v>
          </cell>
          <cell r="BI16">
            <v>0.8</v>
          </cell>
          <cell r="BJ16">
            <v>0.8</v>
          </cell>
          <cell r="BK16">
            <v>11.200000000000003</v>
          </cell>
          <cell r="BM16" t="str">
            <v>ENGINEERING (03)</v>
          </cell>
          <cell r="BN16" t="str">
            <v>PLAN</v>
          </cell>
          <cell r="BO16">
            <v>1</v>
          </cell>
          <cell r="BP16">
            <v>1</v>
          </cell>
          <cell r="BQ16">
            <v>1</v>
          </cell>
          <cell r="BR16">
            <v>0.8</v>
          </cell>
          <cell r="BS16">
            <v>0.8</v>
          </cell>
          <cell r="BT16">
            <v>0.8</v>
          </cell>
          <cell r="BU16">
            <v>0.8</v>
          </cell>
          <cell r="BV16">
            <v>1</v>
          </cell>
          <cell r="BW16">
            <v>1</v>
          </cell>
          <cell r="BX16">
            <v>1</v>
          </cell>
          <cell r="BY16">
            <v>0</v>
          </cell>
          <cell r="CA16">
            <v>9.1999999999999993</v>
          </cell>
          <cell r="CC16" t="str">
            <v>ENGINEERING (03)</v>
          </cell>
          <cell r="CD16" t="str">
            <v>PLAN</v>
          </cell>
          <cell r="CE16">
            <v>29</v>
          </cell>
          <cell r="CF16">
            <v>37</v>
          </cell>
          <cell r="CG16">
            <v>33</v>
          </cell>
          <cell r="CH16">
            <v>47</v>
          </cell>
          <cell r="CI16">
            <v>37</v>
          </cell>
          <cell r="CJ16">
            <v>39</v>
          </cell>
          <cell r="CK16">
            <v>42</v>
          </cell>
          <cell r="CL16">
            <v>33</v>
          </cell>
          <cell r="CM16">
            <v>33</v>
          </cell>
          <cell r="CN16">
            <v>52</v>
          </cell>
          <cell r="CO16">
            <v>42</v>
          </cell>
          <cell r="CP16">
            <v>42</v>
          </cell>
          <cell r="CQ16">
            <v>466</v>
          </cell>
          <cell r="CS16" t="str">
            <v>ENGINEERING (03)</v>
          </cell>
          <cell r="CT16" t="str">
            <v>PLAN</v>
          </cell>
          <cell r="CU16">
            <v>9</v>
          </cell>
          <cell r="CV16">
            <v>9</v>
          </cell>
          <cell r="CW16">
            <v>9</v>
          </cell>
          <cell r="CX16">
            <v>9</v>
          </cell>
          <cell r="CY16">
            <v>6</v>
          </cell>
          <cell r="CZ16">
            <v>6</v>
          </cell>
          <cell r="DA16">
            <v>12</v>
          </cell>
          <cell r="DB16">
            <v>14</v>
          </cell>
          <cell r="DC16">
            <v>18</v>
          </cell>
          <cell r="DD16">
            <v>22</v>
          </cell>
          <cell r="DE16">
            <v>22</v>
          </cell>
          <cell r="DF16">
            <v>21</v>
          </cell>
          <cell r="DG16">
            <v>157</v>
          </cell>
          <cell r="DI16" t="str">
            <v>ENGINEERING (03)</v>
          </cell>
          <cell r="DJ16" t="str">
            <v>PLAN</v>
          </cell>
          <cell r="DK16">
            <v>18</v>
          </cell>
          <cell r="DL16">
            <v>19</v>
          </cell>
          <cell r="DM16">
            <v>19</v>
          </cell>
          <cell r="DN16">
            <v>19</v>
          </cell>
          <cell r="DO16">
            <v>17</v>
          </cell>
          <cell r="DP16">
            <v>17</v>
          </cell>
          <cell r="DQ16">
            <v>16</v>
          </cell>
          <cell r="DR16">
            <v>16</v>
          </cell>
          <cell r="DS16">
            <v>15</v>
          </cell>
          <cell r="DT16">
            <v>14</v>
          </cell>
          <cell r="DU16">
            <v>14</v>
          </cell>
          <cell r="DV16">
            <v>14</v>
          </cell>
          <cell r="DW16">
            <v>198</v>
          </cell>
          <cell r="DY16" t="str">
            <v>ENGINEERING (03)</v>
          </cell>
          <cell r="DZ16" t="str">
            <v>PLAN</v>
          </cell>
          <cell r="EA16">
            <v>0.7</v>
          </cell>
          <cell r="EB16">
            <v>0.7</v>
          </cell>
          <cell r="EC16">
            <v>0.7</v>
          </cell>
          <cell r="ED16">
            <v>0.7</v>
          </cell>
          <cell r="EE16">
            <v>0.7</v>
          </cell>
          <cell r="EF16">
            <v>0.7</v>
          </cell>
          <cell r="EG16">
            <v>0.7</v>
          </cell>
          <cell r="EH16">
            <v>0.7</v>
          </cell>
          <cell r="EI16">
            <v>0.7</v>
          </cell>
          <cell r="EJ16">
            <v>0.7</v>
          </cell>
          <cell r="EK16">
            <v>0.7</v>
          </cell>
          <cell r="EL16">
            <v>0.7</v>
          </cell>
          <cell r="EM16">
            <v>8.4</v>
          </cell>
        </row>
        <row r="17">
          <cell r="B17" t="str">
            <v>FCST</v>
          </cell>
          <cell r="C17">
            <v>482.05700000000002</v>
          </cell>
          <cell r="D17">
            <v>536.23699999999997</v>
          </cell>
          <cell r="E17">
            <v>642.45699999999999</v>
          </cell>
          <cell r="F17">
            <v>488.16500000000002</v>
          </cell>
          <cell r="G17">
            <v>493.81100000000004</v>
          </cell>
          <cell r="H17">
            <v>599.7030000000002</v>
          </cell>
          <cell r="I17">
            <v>457.32300000000004</v>
          </cell>
          <cell r="J17">
            <v>546.70371</v>
          </cell>
          <cell r="K17">
            <v>607.096</v>
          </cell>
          <cell r="L17">
            <v>505.33500000000004</v>
          </cell>
          <cell r="M17">
            <v>665.5</v>
          </cell>
          <cell r="N17">
            <v>672.5</v>
          </cell>
          <cell r="O17">
            <v>6696.88771</v>
          </cell>
          <cell r="P17">
            <v>-43.11229000000003</v>
          </cell>
          <cell r="R17" t="str">
            <v>FCST</v>
          </cell>
          <cell r="S17">
            <v>313.37799999999999</v>
          </cell>
          <cell r="T17">
            <v>325.3</v>
          </cell>
          <cell r="U17">
            <v>395.98200000000003</v>
          </cell>
          <cell r="V17">
            <v>310</v>
          </cell>
          <cell r="W17">
            <v>291.322</v>
          </cell>
          <cell r="X17">
            <v>327.65600000000006</v>
          </cell>
          <cell r="Y17">
            <v>220.20999999999998</v>
          </cell>
          <cell r="Z17">
            <v>237.15171000000001</v>
          </cell>
          <cell r="AA17">
            <v>309.12899999999996</v>
          </cell>
          <cell r="AB17">
            <v>288.19399999999996</v>
          </cell>
          <cell r="AC17">
            <v>358.5</v>
          </cell>
          <cell r="AD17">
            <v>407.5</v>
          </cell>
          <cell r="AE17">
            <v>3784.3227099999999</v>
          </cell>
          <cell r="AF17">
            <v>2.3227100000008249</v>
          </cell>
          <cell r="AH17" t="str">
            <v>FCST</v>
          </cell>
          <cell r="AI17">
            <v>245.1</v>
          </cell>
          <cell r="AJ17">
            <v>249.3</v>
          </cell>
          <cell r="AK17">
            <v>316</v>
          </cell>
          <cell r="AL17">
            <v>241</v>
          </cell>
          <cell r="AM17">
            <v>225</v>
          </cell>
          <cell r="AN17">
            <v>246.392</v>
          </cell>
          <cell r="AO17">
            <v>144.184</v>
          </cell>
          <cell r="AP17">
            <v>169.16971000000001</v>
          </cell>
          <cell r="AQ17">
            <v>211.37100000000001</v>
          </cell>
          <cell r="AR17">
            <v>188.583</v>
          </cell>
          <cell r="AS17">
            <v>278</v>
          </cell>
          <cell r="AT17">
            <v>308</v>
          </cell>
          <cell r="AU17">
            <v>2822.0997100000004</v>
          </cell>
          <cell r="AV17">
            <v>-121.30028999999968</v>
          </cell>
          <cell r="AX17" t="str">
            <v>FCST</v>
          </cell>
          <cell r="AY17">
            <v>2.7329999999999997</v>
          </cell>
          <cell r="AZ17">
            <v>2.5350000000000001</v>
          </cell>
          <cell r="BA17">
            <v>0.221</v>
          </cell>
          <cell r="BB17">
            <v>0.16500000000000001</v>
          </cell>
          <cell r="BC17">
            <v>0.78400000000000003</v>
          </cell>
          <cell r="BD17">
            <v>0.83400000000000007</v>
          </cell>
          <cell r="BE17">
            <v>1.3109999999999999</v>
          </cell>
          <cell r="BF17">
            <v>0.79400000000000004</v>
          </cell>
          <cell r="BG17">
            <v>0.127</v>
          </cell>
          <cell r="BH17">
            <v>0.76300000000000001</v>
          </cell>
          <cell r="BI17">
            <v>1</v>
          </cell>
          <cell r="BJ17">
            <v>1</v>
          </cell>
          <cell r="BK17">
            <v>12.267000000000001</v>
          </cell>
          <cell r="BL17">
            <v>1.0669999999999984</v>
          </cell>
          <cell r="BN17" t="str">
            <v>FCST</v>
          </cell>
          <cell r="BO17">
            <v>4.9000000000000004</v>
          </cell>
          <cell r="BP17">
            <v>4.6999999999999993</v>
          </cell>
          <cell r="BQ17">
            <v>6</v>
          </cell>
          <cell r="BR17">
            <v>2</v>
          </cell>
          <cell r="BS17">
            <v>0.32200000000000001</v>
          </cell>
          <cell r="BT17">
            <v>0.64200000000000002</v>
          </cell>
          <cell r="BU17">
            <v>4.444</v>
          </cell>
          <cell r="BV17">
            <v>3.5569999999999999</v>
          </cell>
          <cell r="BW17">
            <v>6.59</v>
          </cell>
          <cell r="BX17">
            <v>-3.3239999999999998</v>
          </cell>
          <cell r="BY17">
            <v>1</v>
          </cell>
          <cell r="BZ17">
            <v>5</v>
          </cell>
          <cell r="CA17">
            <v>35.831000000000003</v>
          </cell>
          <cell r="CB17">
            <v>26.631000000000004</v>
          </cell>
          <cell r="CD17" t="str">
            <v>FCST</v>
          </cell>
          <cell r="CE17">
            <v>25.3</v>
          </cell>
          <cell r="CF17">
            <v>38.299999999999997</v>
          </cell>
          <cell r="CG17">
            <v>40.099999999999994</v>
          </cell>
          <cell r="CH17">
            <v>38</v>
          </cell>
          <cell r="CI17">
            <v>39</v>
          </cell>
          <cell r="CJ17">
            <v>46.648000000000003</v>
          </cell>
          <cell r="CK17">
            <v>39.953000000000003</v>
          </cell>
          <cell r="CL17">
            <v>46.939</v>
          </cell>
          <cell r="CM17">
            <v>68.881</v>
          </cell>
          <cell r="CN17">
            <v>70.893000000000001</v>
          </cell>
          <cell r="CO17">
            <v>59</v>
          </cell>
          <cell r="CP17">
            <v>73</v>
          </cell>
          <cell r="CQ17">
            <v>586.01400000000001</v>
          </cell>
          <cell r="CR17">
            <v>120.01400000000001</v>
          </cell>
          <cell r="CT17" t="str">
            <v>FCST</v>
          </cell>
          <cell r="CU17">
            <v>6.2</v>
          </cell>
          <cell r="CV17">
            <v>2.7</v>
          </cell>
          <cell r="CW17">
            <v>3</v>
          </cell>
          <cell r="CX17">
            <v>2</v>
          </cell>
          <cell r="CY17">
            <v>5</v>
          </cell>
          <cell r="CZ17">
            <v>6.7140000000000004</v>
          </cell>
          <cell r="DA17">
            <v>2.3460000000000001</v>
          </cell>
          <cell r="DB17">
            <v>2.2879999999999998</v>
          </cell>
          <cell r="DC17">
            <v>3.2429999999999999</v>
          </cell>
          <cell r="DD17">
            <v>1.681</v>
          </cell>
          <cell r="DE17">
            <v>10</v>
          </cell>
          <cell r="DF17">
            <v>10</v>
          </cell>
          <cell r="DG17">
            <v>55.171999999999997</v>
          </cell>
          <cell r="DH17">
            <v>-101.828</v>
          </cell>
          <cell r="DJ17" t="str">
            <v>FCST</v>
          </cell>
          <cell r="DK17">
            <v>15.978</v>
          </cell>
          <cell r="DL17">
            <v>21.699999999999996</v>
          </cell>
          <cell r="DM17">
            <v>20.881999999999998</v>
          </cell>
          <cell r="DN17">
            <v>16</v>
          </cell>
          <cell r="DO17">
            <v>8</v>
          </cell>
          <cell r="DP17">
            <v>8.5640000000000001</v>
          </cell>
          <cell r="DQ17">
            <v>7.9329999999999998</v>
          </cell>
          <cell r="DR17">
            <v>6.9359999999999999</v>
          </cell>
          <cell r="DS17">
            <v>8.31</v>
          </cell>
          <cell r="DT17">
            <v>12.555999999999999</v>
          </cell>
          <cell r="DU17">
            <v>10</v>
          </cell>
          <cell r="DV17">
            <v>11</v>
          </cell>
          <cell r="DW17">
            <v>147.85899999999998</v>
          </cell>
          <cell r="DX17">
            <v>-50.14100000000002</v>
          </cell>
          <cell r="DZ17" t="str">
            <v>FCST</v>
          </cell>
          <cell r="EA17">
            <v>15.900000000000002</v>
          </cell>
          <cell r="EB17">
            <v>8.6</v>
          </cell>
          <cell r="EC17">
            <v>10</v>
          </cell>
          <cell r="ED17">
            <v>11</v>
          </cell>
          <cell r="EE17">
            <v>14</v>
          </cell>
          <cell r="EF17">
            <v>18.696000000000002</v>
          </cell>
          <cell r="EG17">
            <v>21.35</v>
          </cell>
          <cell r="EH17">
            <v>8.2620000000000005</v>
          </cell>
          <cell r="EI17">
            <v>10.734</v>
          </cell>
          <cell r="EJ17">
            <v>17.805</v>
          </cell>
          <cell r="EK17">
            <v>0.5</v>
          </cell>
          <cell r="EL17">
            <v>0.5</v>
          </cell>
          <cell r="EM17">
            <v>137.34699999999998</v>
          </cell>
          <cell r="EN17">
            <v>128.94699999999997</v>
          </cell>
        </row>
        <row r="18">
          <cell r="B18" t="str">
            <v>ACT/PROJ</v>
          </cell>
          <cell r="C18">
            <v>482.05700000000002</v>
          </cell>
          <cell r="D18">
            <v>536.23699999999997</v>
          </cell>
          <cell r="E18">
            <v>642.45699999999999</v>
          </cell>
          <cell r="F18">
            <v>488.16500000000002</v>
          </cell>
          <cell r="G18">
            <v>493.81100000000004</v>
          </cell>
          <cell r="H18">
            <v>599.7030000000002</v>
          </cell>
          <cell r="I18">
            <v>457.32300000000004</v>
          </cell>
          <cell r="J18">
            <v>546.70371</v>
          </cell>
          <cell r="K18">
            <v>607.096</v>
          </cell>
          <cell r="L18">
            <v>0</v>
          </cell>
          <cell r="M18">
            <v>0</v>
          </cell>
          <cell r="N18">
            <v>0</v>
          </cell>
          <cell r="O18">
            <v>4853.5527099999999</v>
          </cell>
          <cell r="R18" t="str">
            <v>ACT/PROJ</v>
          </cell>
          <cell r="S18">
            <v>313.37799999999999</v>
          </cell>
          <cell r="T18">
            <v>325.3</v>
          </cell>
          <cell r="U18">
            <v>395.98200000000003</v>
          </cell>
          <cell r="V18">
            <v>310</v>
          </cell>
          <cell r="W18">
            <v>291.322</v>
          </cell>
          <cell r="X18">
            <v>327.65600000000006</v>
          </cell>
          <cell r="Y18">
            <v>220.20999999999998</v>
          </cell>
          <cell r="Z18">
            <v>237.15171000000001</v>
          </cell>
          <cell r="AA18">
            <v>309.12899999999996</v>
          </cell>
          <cell r="AB18">
            <v>0</v>
          </cell>
          <cell r="AC18">
            <v>0</v>
          </cell>
          <cell r="AD18">
            <v>0</v>
          </cell>
          <cell r="AE18">
            <v>2730.12871</v>
          </cell>
          <cell r="AH18" t="str">
            <v>ACT/PROJ</v>
          </cell>
          <cell r="AI18">
            <v>245.1</v>
          </cell>
          <cell r="AJ18">
            <v>249.3</v>
          </cell>
          <cell r="AK18">
            <v>316</v>
          </cell>
          <cell r="AL18">
            <v>241</v>
          </cell>
          <cell r="AM18">
            <v>225</v>
          </cell>
          <cell r="AN18">
            <v>246.392</v>
          </cell>
          <cell r="AO18">
            <v>144.184</v>
          </cell>
          <cell r="AP18">
            <v>169.16971000000001</v>
          </cell>
          <cell r="AQ18">
            <v>211.37100000000001</v>
          </cell>
          <cell r="AU18">
            <v>2047.5167100000003</v>
          </cell>
          <cell r="AX18" t="str">
            <v>ACT/PROJ</v>
          </cell>
          <cell r="AY18">
            <v>2.7329999999999997</v>
          </cell>
          <cell r="AZ18">
            <v>2.5350000000000001</v>
          </cell>
          <cell r="BA18">
            <v>0.221</v>
          </cell>
          <cell r="BB18">
            <v>0.16500000000000001</v>
          </cell>
          <cell r="BC18">
            <v>0.78400000000000003</v>
          </cell>
          <cell r="BD18">
            <v>0.83400000000000007</v>
          </cell>
          <cell r="BE18">
            <v>1.3109999999999999</v>
          </cell>
          <cell r="BF18">
            <v>0.79400000000000004</v>
          </cell>
          <cell r="BG18">
            <v>0.127</v>
          </cell>
          <cell r="BK18">
            <v>9.5040000000000013</v>
          </cell>
          <cell r="BN18" t="str">
            <v>ACT/PROJ</v>
          </cell>
          <cell r="BO18">
            <v>4.9000000000000004</v>
          </cell>
          <cell r="BP18">
            <v>4.6999999999999993</v>
          </cell>
          <cell r="BQ18">
            <v>6</v>
          </cell>
          <cell r="BR18">
            <v>2</v>
          </cell>
          <cell r="BS18">
            <v>0.32200000000000001</v>
          </cell>
          <cell r="BT18">
            <v>0.64200000000000002</v>
          </cell>
          <cell r="BU18">
            <v>4.444</v>
          </cell>
          <cell r="BV18">
            <v>3.5569999999999999</v>
          </cell>
          <cell r="BW18">
            <v>6.59</v>
          </cell>
          <cell r="CA18">
            <v>33.155000000000001</v>
          </cell>
          <cell r="CD18" t="str">
            <v>ACT/PROJ</v>
          </cell>
          <cell r="CE18">
            <v>25.3</v>
          </cell>
          <cell r="CF18">
            <v>38.299999999999997</v>
          </cell>
          <cell r="CG18">
            <v>40.099999999999994</v>
          </cell>
          <cell r="CH18">
            <v>38</v>
          </cell>
          <cell r="CI18">
            <v>39</v>
          </cell>
          <cell r="CJ18">
            <v>46.648000000000003</v>
          </cell>
          <cell r="CK18">
            <v>39.953000000000003</v>
          </cell>
          <cell r="CL18">
            <v>46.939</v>
          </cell>
          <cell r="CM18">
            <v>68.881</v>
          </cell>
          <cell r="CQ18">
            <v>383.12099999999998</v>
          </cell>
          <cell r="CT18" t="str">
            <v>ACT/PROJ</v>
          </cell>
          <cell r="CU18">
            <v>6.2</v>
          </cell>
          <cell r="CV18">
            <v>2.7</v>
          </cell>
          <cell r="CW18">
            <v>3</v>
          </cell>
          <cell r="CX18">
            <v>2</v>
          </cell>
          <cell r="CY18">
            <v>5</v>
          </cell>
          <cell r="CZ18">
            <v>6.7140000000000004</v>
          </cell>
          <cell r="DA18">
            <v>2.3460000000000001</v>
          </cell>
          <cell r="DB18">
            <v>2.2879999999999998</v>
          </cell>
          <cell r="DC18">
            <v>3.2429999999999999</v>
          </cell>
          <cell r="DG18">
            <v>33.491</v>
          </cell>
          <cell r="DJ18" t="str">
            <v>ACT/PROJ</v>
          </cell>
          <cell r="DK18">
            <v>15.978</v>
          </cell>
          <cell r="DL18">
            <v>21.699999999999996</v>
          </cell>
          <cell r="DM18">
            <v>20.881999999999998</v>
          </cell>
          <cell r="DN18">
            <v>16</v>
          </cell>
          <cell r="DO18">
            <v>8</v>
          </cell>
          <cell r="DP18">
            <v>8.5640000000000001</v>
          </cell>
          <cell r="DQ18">
            <v>7.9329999999999998</v>
          </cell>
          <cell r="DR18">
            <v>6.9359999999999999</v>
          </cell>
          <cell r="DS18">
            <v>8.31</v>
          </cell>
          <cell r="DW18">
            <v>114.303</v>
          </cell>
          <cell r="DZ18" t="str">
            <v>ACT/PROJ</v>
          </cell>
          <cell r="EA18">
            <v>15.900000000000002</v>
          </cell>
          <cell r="EB18">
            <v>8.6</v>
          </cell>
          <cell r="EC18">
            <v>10</v>
          </cell>
          <cell r="ED18">
            <v>11</v>
          </cell>
          <cell r="EE18">
            <v>14</v>
          </cell>
          <cell r="EF18">
            <v>18.696000000000002</v>
          </cell>
          <cell r="EG18">
            <v>21.35</v>
          </cell>
          <cell r="EH18">
            <v>8.2620000000000005</v>
          </cell>
          <cell r="EI18">
            <v>10.734</v>
          </cell>
          <cell r="EM18">
            <v>118.54199999999999</v>
          </cell>
        </row>
        <row r="19">
          <cell r="A19" t="str">
            <v>MANUFACTURING (04,05,60,63)</v>
          </cell>
          <cell r="B19" t="str">
            <v>PLAN</v>
          </cell>
          <cell r="C19">
            <v>195</v>
          </cell>
          <cell r="D19">
            <v>210</v>
          </cell>
          <cell r="E19">
            <v>212</v>
          </cell>
          <cell r="F19">
            <v>226</v>
          </cell>
          <cell r="G19">
            <v>200.5</v>
          </cell>
          <cell r="H19">
            <v>204.5</v>
          </cell>
          <cell r="I19">
            <v>223.5</v>
          </cell>
          <cell r="J19">
            <v>205.5</v>
          </cell>
          <cell r="K19">
            <v>179.5</v>
          </cell>
          <cell r="L19">
            <v>216.5</v>
          </cell>
          <cell r="M19">
            <v>236.4</v>
          </cell>
          <cell r="N19">
            <v>229.5</v>
          </cell>
          <cell r="O19">
            <v>2538.9</v>
          </cell>
          <cell r="Q19" t="str">
            <v>MANUFACTURING (04,05,60,63)</v>
          </cell>
          <cell r="R19" t="str">
            <v>PLAN</v>
          </cell>
          <cell r="S19">
            <v>175</v>
          </cell>
          <cell r="T19">
            <v>208</v>
          </cell>
          <cell r="U19">
            <v>209</v>
          </cell>
          <cell r="V19">
            <v>219</v>
          </cell>
          <cell r="W19">
            <v>193.5</v>
          </cell>
          <cell r="X19">
            <v>197.5</v>
          </cell>
          <cell r="Y19">
            <v>191.5</v>
          </cell>
          <cell r="Z19">
            <v>147.5</v>
          </cell>
          <cell r="AA19">
            <v>132.5</v>
          </cell>
          <cell r="AB19">
            <v>160.5</v>
          </cell>
          <cell r="AC19">
            <v>174</v>
          </cell>
          <cell r="AD19">
            <v>186.5</v>
          </cell>
          <cell r="AE19">
            <v>2194.5</v>
          </cell>
          <cell r="AG19" t="str">
            <v>MANUFACTURING (04,05,60,63)</v>
          </cell>
          <cell r="AH19" t="str">
            <v>PLAN</v>
          </cell>
          <cell r="AI19">
            <v>151</v>
          </cell>
          <cell r="AJ19">
            <v>159</v>
          </cell>
          <cell r="AK19">
            <v>157</v>
          </cell>
          <cell r="AL19">
            <v>160</v>
          </cell>
          <cell r="AM19">
            <v>135</v>
          </cell>
          <cell r="AN19">
            <v>137</v>
          </cell>
          <cell r="AO19">
            <v>125</v>
          </cell>
          <cell r="AP19">
            <v>91</v>
          </cell>
          <cell r="AQ19">
            <v>67</v>
          </cell>
          <cell r="AR19">
            <v>89</v>
          </cell>
          <cell r="AS19">
            <v>105</v>
          </cell>
          <cell r="AT19">
            <v>123</v>
          </cell>
          <cell r="AU19">
            <v>1499</v>
          </cell>
          <cell r="AW19" t="str">
            <v>MANUFACTURING (04,05,60,63)</v>
          </cell>
          <cell r="AX19" t="str">
            <v>PLAN</v>
          </cell>
          <cell r="BK19">
            <v>0</v>
          </cell>
          <cell r="BM19" t="str">
            <v>MANUFACTURING (04,05,60,63)</v>
          </cell>
          <cell r="BN19" t="str">
            <v>PLAN</v>
          </cell>
          <cell r="BO19">
            <v>2</v>
          </cell>
          <cell r="BP19">
            <v>3</v>
          </cell>
          <cell r="BQ19">
            <v>2</v>
          </cell>
          <cell r="BR19">
            <v>2</v>
          </cell>
          <cell r="BS19">
            <v>3</v>
          </cell>
          <cell r="BT19">
            <v>3</v>
          </cell>
          <cell r="BU19">
            <v>2</v>
          </cell>
          <cell r="BV19">
            <v>2</v>
          </cell>
          <cell r="BW19">
            <v>2</v>
          </cell>
          <cell r="BX19">
            <v>2</v>
          </cell>
          <cell r="BY19">
            <v>1</v>
          </cell>
          <cell r="BZ19">
            <v>1</v>
          </cell>
          <cell r="CA19">
            <v>25</v>
          </cell>
          <cell r="CC19" t="str">
            <v>MANUFACTURING (04,05,60,63)</v>
          </cell>
          <cell r="CD19" t="str">
            <v>PLAN</v>
          </cell>
          <cell r="CE19">
            <v>18</v>
          </cell>
          <cell r="CF19">
            <v>35</v>
          </cell>
          <cell r="CG19">
            <v>34</v>
          </cell>
          <cell r="CH19">
            <v>36</v>
          </cell>
          <cell r="CI19">
            <v>34</v>
          </cell>
          <cell r="CJ19">
            <v>34</v>
          </cell>
          <cell r="CK19">
            <v>40</v>
          </cell>
          <cell r="CL19">
            <v>27</v>
          </cell>
          <cell r="CM19">
            <v>32</v>
          </cell>
          <cell r="CN19">
            <v>37</v>
          </cell>
          <cell r="CO19">
            <v>34</v>
          </cell>
          <cell r="CP19">
            <v>24</v>
          </cell>
          <cell r="CQ19">
            <v>385</v>
          </cell>
          <cell r="CS19" t="str">
            <v>MANUFACTURING (04,05,60,63)</v>
          </cell>
          <cell r="CT19" t="str">
            <v>PLAN</v>
          </cell>
          <cell r="CU19">
            <v>1</v>
          </cell>
          <cell r="CV19">
            <v>1</v>
          </cell>
          <cell r="CW19">
            <v>1</v>
          </cell>
          <cell r="CX19">
            <v>4</v>
          </cell>
          <cell r="CY19">
            <v>0.5</v>
          </cell>
          <cell r="CZ19">
            <v>0.5</v>
          </cell>
          <cell r="DA19">
            <v>0.5</v>
          </cell>
          <cell r="DB19">
            <v>0.5</v>
          </cell>
          <cell r="DC19">
            <v>0.5</v>
          </cell>
          <cell r="DD19">
            <v>0.5</v>
          </cell>
          <cell r="DE19">
            <v>0.5</v>
          </cell>
          <cell r="DF19">
            <v>6</v>
          </cell>
          <cell r="DG19">
            <v>16.5</v>
          </cell>
          <cell r="DI19" t="str">
            <v>MANUFACTURING (04,05,60,63)</v>
          </cell>
          <cell r="DJ19" t="str">
            <v>PLAN</v>
          </cell>
          <cell r="DK19">
            <v>3</v>
          </cell>
          <cell r="DL19">
            <v>6</v>
          </cell>
          <cell r="DM19">
            <v>8</v>
          </cell>
          <cell r="DN19">
            <v>7</v>
          </cell>
          <cell r="DO19">
            <v>7</v>
          </cell>
          <cell r="DP19">
            <v>6</v>
          </cell>
          <cell r="DQ19">
            <v>5</v>
          </cell>
          <cell r="DR19">
            <v>5</v>
          </cell>
          <cell r="DS19">
            <v>6</v>
          </cell>
          <cell r="DT19">
            <v>5</v>
          </cell>
          <cell r="DU19">
            <v>4.5</v>
          </cell>
          <cell r="DV19">
            <v>4.5</v>
          </cell>
          <cell r="DW19">
            <v>67</v>
          </cell>
          <cell r="DY19" t="str">
            <v>MANUFACTURING (04,05,60,63)</v>
          </cell>
          <cell r="DZ19" t="str">
            <v>PLAN</v>
          </cell>
          <cell r="EA19">
            <v>0</v>
          </cell>
          <cell r="EB19">
            <v>4</v>
          </cell>
          <cell r="EC19">
            <v>7</v>
          </cell>
          <cell r="ED19">
            <v>10</v>
          </cell>
          <cell r="EE19">
            <v>14</v>
          </cell>
          <cell r="EF19">
            <v>17</v>
          </cell>
          <cell r="EG19">
            <v>19</v>
          </cell>
          <cell r="EH19">
            <v>22</v>
          </cell>
          <cell r="EI19">
            <v>25</v>
          </cell>
          <cell r="EJ19">
            <v>27</v>
          </cell>
          <cell r="EK19">
            <v>29</v>
          </cell>
          <cell r="EL19">
            <v>28</v>
          </cell>
          <cell r="EM19">
            <v>202</v>
          </cell>
        </row>
        <row r="20">
          <cell r="B20" t="str">
            <v>FCST</v>
          </cell>
          <cell r="C20">
            <v>198.2</v>
          </cell>
          <cell r="D20">
            <v>197.18199999999999</v>
          </cell>
          <cell r="E20">
            <v>234.983</v>
          </cell>
          <cell r="F20">
            <v>206</v>
          </cell>
          <cell r="G20">
            <v>202.101</v>
          </cell>
          <cell r="H20">
            <v>243.66500000000005</v>
          </cell>
          <cell r="I20">
            <v>222.65500000000003</v>
          </cell>
          <cell r="J20">
            <v>286.49300000000005</v>
          </cell>
          <cell r="K20">
            <v>345.26</v>
          </cell>
          <cell r="L20">
            <v>300.60099999999994</v>
          </cell>
          <cell r="M20">
            <v>344</v>
          </cell>
          <cell r="N20">
            <v>298</v>
          </cell>
          <cell r="O20">
            <v>3079.14</v>
          </cell>
          <cell r="P20">
            <v>540.23999999999978</v>
          </cell>
          <cell r="R20" t="str">
            <v>FCST</v>
          </cell>
          <cell r="S20">
            <v>175.5</v>
          </cell>
          <cell r="T20">
            <v>173.7</v>
          </cell>
          <cell r="U20">
            <v>204.1</v>
          </cell>
          <cell r="V20">
            <v>173</v>
          </cell>
          <cell r="W20">
            <v>167.101</v>
          </cell>
          <cell r="X20">
            <v>178.52500000000003</v>
          </cell>
          <cell r="Y20">
            <v>126.21200000000002</v>
          </cell>
          <cell r="Z20">
            <v>140.12500000000003</v>
          </cell>
          <cell r="AA20">
            <v>185.20000000000002</v>
          </cell>
          <cell r="AB20">
            <v>179.26399999999998</v>
          </cell>
          <cell r="AC20">
            <v>220</v>
          </cell>
          <cell r="AD20">
            <v>198</v>
          </cell>
          <cell r="AE20">
            <v>2120.7269999999999</v>
          </cell>
          <cell r="AF20">
            <v>-73.773000000000138</v>
          </cell>
          <cell r="AH20" t="str">
            <v>FCST</v>
          </cell>
          <cell r="AI20">
            <v>142.4</v>
          </cell>
          <cell r="AJ20">
            <v>136.30000000000001</v>
          </cell>
          <cell r="AK20">
            <v>155</v>
          </cell>
          <cell r="AL20">
            <v>118</v>
          </cell>
          <cell r="AM20">
            <v>110</v>
          </cell>
          <cell r="AN20">
            <v>126.071</v>
          </cell>
          <cell r="AO20">
            <v>81.183000000000007</v>
          </cell>
          <cell r="AP20">
            <v>95.855000000000004</v>
          </cell>
          <cell r="AQ20">
            <v>141.149</v>
          </cell>
          <cell r="AR20">
            <v>132.501</v>
          </cell>
          <cell r="AS20">
            <v>163</v>
          </cell>
          <cell r="AT20">
            <v>147</v>
          </cell>
          <cell r="AU20">
            <v>1548.4590000000001</v>
          </cell>
          <cell r="AV20">
            <v>49.45900000000006</v>
          </cell>
          <cell r="AX20" t="str">
            <v>FCST</v>
          </cell>
          <cell r="BK20">
            <v>0</v>
          </cell>
          <cell r="BL20">
            <v>0</v>
          </cell>
          <cell r="BN20" t="str">
            <v>FCST</v>
          </cell>
          <cell r="BO20">
            <v>11</v>
          </cell>
          <cell r="BP20">
            <v>12</v>
          </cell>
          <cell r="BQ20">
            <v>15</v>
          </cell>
          <cell r="BR20">
            <v>6</v>
          </cell>
          <cell r="BS20">
            <v>3</v>
          </cell>
          <cell r="BT20">
            <v>3.3780000000000001</v>
          </cell>
          <cell r="BU20">
            <v>7.891</v>
          </cell>
          <cell r="BV20">
            <v>11.927</v>
          </cell>
          <cell r="BW20">
            <v>21.553000000000001</v>
          </cell>
          <cell r="BX20">
            <v>9.8989999999999991</v>
          </cell>
          <cell r="BY20">
            <v>2</v>
          </cell>
          <cell r="BZ20">
            <v>5</v>
          </cell>
          <cell r="CA20">
            <v>108.648</v>
          </cell>
          <cell r="CB20">
            <v>83.647999999999996</v>
          </cell>
          <cell r="CD20" t="str">
            <v>FCST</v>
          </cell>
          <cell r="CE20">
            <v>15.299999999999999</v>
          </cell>
          <cell r="CF20">
            <v>22.099999999999998</v>
          </cell>
          <cell r="CG20">
            <v>25.4</v>
          </cell>
          <cell r="CH20">
            <v>35</v>
          </cell>
          <cell r="CI20">
            <v>43</v>
          </cell>
          <cell r="CJ20">
            <v>31.425000000000001</v>
          </cell>
          <cell r="CK20">
            <v>22.186</v>
          </cell>
          <cell r="CL20">
            <v>22.359000000000002</v>
          </cell>
          <cell r="CM20">
            <v>17.536999999999999</v>
          </cell>
          <cell r="CN20">
            <v>21.693999999999999</v>
          </cell>
          <cell r="CO20">
            <v>48</v>
          </cell>
          <cell r="CP20">
            <v>42</v>
          </cell>
          <cell r="CQ20">
            <v>346.00100000000003</v>
          </cell>
          <cell r="CR20">
            <v>-38.998999999999967</v>
          </cell>
          <cell r="CT20" t="str">
            <v>FCST</v>
          </cell>
          <cell r="CU20">
            <v>1.2</v>
          </cell>
          <cell r="CV20">
            <v>1.7</v>
          </cell>
          <cell r="CW20">
            <v>0.5</v>
          </cell>
          <cell r="CX20">
            <v>1</v>
          </cell>
          <cell r="CY20">
            <v>0.10100000000000001</v>
          </cell>
          <cell r="CZ20">
            <v>2.7469999999999999</v>
          </cell>
          <cell r="DA20">
            <v>0.16900000000000001</v>
          </cell>
          <cell r="DB20">
            <v>0.45400000000000001</v>
          </cell>
          <cell r="DC20">
            <v>0.26500000000000001</v>
          </cell>
          <cell r="DD20">
            <v>1.242</v>
          </cell>
          <cell r="DE20">
            <v>4</v>
          </cell>
          <cell r="DF20">
            <v>1</v>
          </cell>
          <cell r="DG20">
            <v>14.378</v>
          </cell>
          <cell r="DH20">
            <v>-2.1219999999999999</v>
          </cell>
          <cell r="DJ20" t="str">
            <v>FCST</v>
          </cell>
          <cell r="DK20">
            <v>3.2</v>
          </cell>
          <cell r="DL20">
            <v>1.2000000000000002</v>
          </cell>
          <cell r="DM20">
            <v>3.1999999999999993</v>
          </cell>
          <cell r="DN20">
            <v>5</v>
          </cell>
          <cell r="DO20">
            <v>8</v>
          </cell>
          <cell r="DP20">
            <v>12.064</v>
          </cell>
          <cell r="DQ20">
            <v>4.2350000000000003</v>
          </cell>
          <cell r="DR20">
            <v>0.48599999999999999</v>
          </cell>
          <cell r="DS20">
            <v>0.97899999999999998</v>
          </cell>
          <cell r="DT20">
            <v>6.1959999999999997</v>
          </cell>
          <cell r="DU20">
            <v>3</v>
          </cell>
          <cell r="DV20">
            <v>3</v>
          </cell>
          <cell r="DW20">
            <v>50.559999999999995</v>
          </cell>
          <cell r="DX20">
            <v>-16.440000000000005</v>
          </cell>
          <cell r="DZ20" t="str">
            <v>FCST</v>
          </cell>
          <cell r="EA20">
            <v>2.4</v>
          </cell>
          <cell r="EB20">
            <v>0.4</v>
          </cell>
          <cell r="EC20">
            <v>5</v>
          </cell>
          <cell r="ED20">
            <v>8</v>
          </cell>
          <cell r="EE20">
            <v>3</v>
          </cell>
          <cell r="EF20">
            <v>2.84</v>
          </cell>
          <cell r="EG20">
            <v>10.548</v>
          </cell>
          <cell r="EH20">
            <v>9.0440000000000005</v>
          </cell>
          <cell r="EI20">
            <v>3.7170000000000001</v>
          </cell>
          <cell r="EJ20">
            <v>7.7320000000000002</v>
          </cell>
          <cell r="EK20">
            <v>0</v>
          </cell>
          <cell r="EL20">
            <v>0</v>
          </cell>
          <cell r="EM20">
            <v>52.680999999999997</v>
          </cell>
          <cell r="EN20">
            <v>-149.31900000000002</v>
          </cell>
        </row>
        <row r="21">
          <cell r="B21" t="str">
            <v>ACT/PROJ</v>
          </cell>
          <cell r="C21">
            <v>198.2</v>
          </cell>
          <cell r="D21">
            <v>197.18199999999999</v>
          </cell>
          <cell r="E21">
            <v>234.983</v>
          </cell>
          <cell r="F21">
            <v>206</v>
          </cell>
          <cell r="G21">
            <v>202.101</v>
          </cell>
          <cell r="H21">
            <v>243.66500000000005</v>
          </cell>
          <cell r="I21">
            <v>222.65500000000003</v>
          </cell>
          <cell r="J21">
            <v>286.49300000000005</v>
          </cell>
          <cell r="K21">
            <v>345.26</v>
          </cell>
          <cell r="L21">
            <v>0</v>
          </cell>
          <cell r="M21">
            <v>0</v>
          </cell>
          <cell r="N21">
            <v>0</v>
          </cell>
          <cell r="O21">
            <v>2136.5389999999998</v>
          </cell>
          <cell r="R21" t="str">
            <v>ACT/PROJ</v>
          </cell>
          <cell r="S21">
            <v>175.5</v>
          </cell>
          <cell r="T21">
            <v>173.7</v>
          </cell>
          <cell r="U21">
            <v>204.1</v>
          </cell>
          <cell r="V21">
            <v>173</v>
          </cell>
          <cell r="W21">
            <v>167.101</v>
          </cell>
          <cell r="X21">
            <v>178.52500000000003</v>
          </cell>
          <cell r="Y21">
            <v>126.21200000000002</v>
          </cell>
          <cell r="Z21">
            <v>140.12500000000003</v>
          </cell>
          <cell r="AA21">
            <v>185.20000000000002</v>
          </cell>
          <cell r="AB21">
            <v>0</v>
          </cell>
          <cell r="AC21">
            <v>0</v>
          </cell>
          <cell r="AD21">
            <v>0</v>
          </cell>
          <cell r="AE21">
            <v>1523.463</v>
          </cell>
          <cell r="AH21" t="str">
            <v>ACT/PROJ</v>
          </cell>
          <cell r="AI21">
            <v>142.4</v>
          </cell>
          <cell r="AJ21">
            <v>136.30000000000001</v>
          </cell>
          <cell r="AK21">
            <v>155</v>
          </cell>
          <cell r="AL21">
            <v>118</v>
          </cell>
          <cell r="AM21">
            <v>110</v>
          </cell>
          <cell r="AN21">
            <v>126.071</v>
          </cell>
          <cell r="AO21">
            <v>81.183000000000007</v>
          </cell>
          <cell r="AP21">
            <v>95.855000000000004</v>
          </cell>
          <cell r="AQ21">
            <v>141.149</v>
          </cell>
          <cell r="AU21">
            <v>1105.9580000000001</v>
          </cell>
          <cell r="AX21" t="str">
            <v>ACT/PROJ</v>
          </cell>
          <cell r="BK21">
            <v>0</v>
          </cell>
          <cell r="BN21" t="str">
            <v>ACT/PROJ</v>
          </cell>
          <cell r="BO21">
            <v>11</v>
          </cell>
          <cell r="BP21">
            <v>12</v>
          </cell>
          <cell r="BQ21">
            <v>15</v>
          </cell>
          <cell r="BR21">
            <v>6</v>
          </cell>
          <cell r="BS21">
            <v>3</v>
          </cell>
          <cell r="BT21">
            <v>3.3780000000000001</v>
          </cell>
          <cell r="BU21">
            <v>7.891</v>
          </cell>
          <cell r="BV21">
            <v>11.927</v>
          </cell>
          <cell r="BW21">
            <v>21.553000000000001</v>
          </cell>
          <cell r="CA21">
            <v>91.748999999999995</v>
          </cell>
          <cell r="CD21" t="str">
            <v>ACT/PROJ</v>
          </cell>
          <cell r="CE21">
            <v>15.299999999999999</v>
          </cell>
          <cell r="CF21">
            <v>22.099999999999998</v>
          </cell>
          <cell r="CG21">
            <v>25.4</v>
          </cell>
          <cell r="CH21">
            <v>35</v>
          </cell>
          <cell r="CI21">
            <v>43</v>
          </cell>
          <cell r="CJ21">
            <v>31.425000000000001</v>
          </cell>
          <cell r="CK21">
            <v>22.186</v>
          </cell>
          <cell r="CL21">
            <v>22.359000000000002</v>
          </cell>
          <cell r="CM21">
            <v>17.536999999999999</v>
          </cell>
          <cell r="CQ21">
            <v>234.30700000000004</v>
          </cell>
          <cell r="CT21" t="str">
            <v>ACT/PROJ</v>
          </cell>
          <cell r="CU21">
            <v>1.2</v>
          </cell>
          <cell r="CV21">
            <v>1.7</v>
          </cell>
          <cell r="CW21">
            <v>0.5</v>
          </cell>
          <cell r="CX21">
            <v>1</v>
          </cell>
          <cell r="CY21">
            <v>0.10100000000000001</v>
          </cell>
          <cell r="CZ21">
            <v>2.7469999999999999</v>
          </cell>
          <cell r="DA21">
            <v>0.16900000000000001</v>
          </cell>
          <cell r="DB21">
            <v>0.45400000000000001</v>
          </cell>
          <cell r="DC21">
            <v>0.26500000000000001</v>
          </cell>
          <cell r="DG21">
            <v>8.1359999999999992</v>
          </cell>
          <cell r="DJ21" t="str">
            <v>ACT/PROJ</v>
          </cell>
          <cell r="DK21">
            <v>3.2</v>
          </cell>
          <cell r="DL21">
            <v>1.2000000000000002</v>
          </cell>
          <cell r="DM21">
            <v>3.1999999999999993</v>
          </cell>
          <cell r="DN21">
            <v>5</v>
          </cell>
          <cell r="DO21">
            <v>8</v>
          </cell>
          <cell r="DP21">
            <v>12.064</v>
          </cell>
          <cell r="DQ21">
            <v>4.2350000000000003</v>
          </cell>
          <cell r="DR21">
            <v>0.48599999999999999</v>
          </cell>
          <cell r="DS21">
            <v>0.97899999999999998</v>
          </cell>
          <cell r="DW21">
            <v>38.363999999999997</v>
          </cell>
          <cell r="DZ21" t="str">
            <v>ACT/PROJ</v>
          </cell>
          <cell r="EA21">
            <v>2.4</v>
          </cell>
          <cell r="EB21">
            <v>0.4</v>
          </cell>
          <cell r="EC21">
            <v>5</v>
          </cell>
          <cell r="ED21">
            <v>8</v>
          </cell>
          <cell r="EE21">
            <v>3</v>
          </cell>
          <cell r="EF21">
            <v>2.84</v>
          </cell>
          <cell r="EG21">
            <v>10.548</v>
          </cell>
          <cell r="EH21">
            <v>9.0440000000000005</v>
          </cell>
          <cell r="EI21">
            <v>3.7170000000000001</v>
          </cell>
          <cell r="EM21">
            <v>44.948999999999998</v>
          </cell>
        </row>
        <row r="22">
          <cell r="A22" t="str">
            <v>S/C SERVICES (26,33,36,58)</v>
          </cell>
          <cell r="B22" t="str">
            <v>PLAN</v>
          </cell>
          <cell r="C22">
            <v>502</v>
          </cell>
          <cell r="D22">
            <v>1163</v>
          </cell>
          <cell r="E22">
            <v>509</v>
          </cell>
          <cell r="F22">
            <v>435</v>
          </cell>
          <cell r="G22">
            <v>597</v>
          </cell>
          <cell r="H22">
            <v>741</v>
          </cell>
          <cell r="I22">
            <v>932</v>
          </cell>
          <cell r="J22">
            <v>1015</v>
          </cell>
          <cell r="K22">
            <v>1001</v>
          </cell>
          <cell r="L22">
            <v>960</v>
          </cell>
          <cell r="M22">
            <v>785</v>
          </cell>
          <cell r="N22">
            <v>751</v>
          </cell>
          <cell r="O22">
            <v>9391</v>
          </cell>
          <cell r="Q22" t="str">
            <v>S/C SERVICES (26,33,36,58)</v>
          </cell>
          <cell r="R22" t="str">
            <v>PLAN</v>
          </cell>
          <cell r="S22">
            <v>0</v>
          </cell>
          <cell r="T22">
            <v>0</v>
          </cell>
          <cell r="U22">
            <v>0</v>
          </cell>
          <cell r="V22">
            <v>0</v>
          </cell>
          <cell r="W22">
            <v>0</v>
          </cell>
          <cell r="X22">
            <v>0</v>
          </cell>
          <cell r="Y22">
            <v>0</v>
          </cell>
          <cell r="Z22">
            <v>0</v>
          </cell>
          <cell r="AA22">
            <v>0</v>
          </cell>
          <cell r="AB22">
            <v>0</v>
          </cell>
          <cell r="AC22">
            <v>0</v>
          </cell>
          <cell r="AD22">
            <v>0</v>
          </cell>
          <cell r="AE22">
            <v>0</v>
          </cell>
          <cell r="AG22" t="str">
            <v>S/C SERVICES (26,33,36,58)</v>
          </cell>
          <cell r="AH22" t="str">
            <v>PLAN</v>
          </cell>
          <cell r="AU22">
            <v>0</v>
          </cell>
          <cell r="AW22" t="str">
            <v>S/C SERVICES (26,33,36,58)</v>
          </cell>
          <cell r="AX22" t="str">
            <v>PLAN</v>
          </cell>
          <cell r="BK22">
            <v>0</v>
          </cell>
          <cell r="BM22" t="str">
            <v>S/C SERVICES (26,33,36,58)</v>
          </cell>
          <cell r="BN22" t="str">
            <v>PLAN</v>
          </cell>
          <cell r="CA22">
            <v>0</v>
          </cell>
          <cell r="CC22" t="str">
            <v>S/C SERVICES (26,33,36,58)</v>
          </cell>
          <cell r="CD22" t="str">
            <v>PLAN</v>
          </cell>
          <cell r="CQ22">
            <v>0</v>
          </cell>
          <cell r="CS22" t="str">
            <v>S/C SERVICES (26,33,36,58)</v>
          </cell>
          <cell r="CT22" t="str">
            <v>PLAN</v>
          </cell>
          <cell r="DG22">
            <v>0</v>
          </cell>
          <cell r="DI22" t="str">
            <v>S/C SERVICES (26,33,36,58)</v>
          </cell>
          <cell r="DJ22" t="str">
            <v>PLAN</v>
          </cell>
          <cell r="DW22">
            <v>0</v>
          </cell>
          <cell r="DY22" t="str">
            <v>S/C SERVICES (26,33,36,58)</v>
          </cell>
          <cell r="DZ22" t="str">
            <v>PLAN</v>
          </cell>
          <cell r="EM22">
            <v>0</v>
          </cell>
        </row>
        <row r="23">
          <cell r="B23" t="str">
            <v>FCST</v>
          </cell>
          <cell r="C23">
            <v>141.4</v>
          </cell>
          <cell r="D23">
            <v>379.20000000000005</v>
          </cell>
          <cell r="E23">
            <v>387.44000000000011</v>
          </cell>
          <cell r="F23">
            <v>416</v>
          </cell>
          <cell r="G23">
            <v>1089.7</v>
          </cell>
          <cell r="H23">
            <v>66.551000000000002</v>
          </cell>
          <cell r="I23">
            <v>1025.931</v>
          </cell>
          <cell r="J23">
            <v>1818</v>
          </cell>
          <cell r="K23">
            <v>1353</v>
          </cell>
          <cell r="L23">
            <v>1496</v>
          </cell>
          <cell r="M23">
            <v>1284</v>
          </cell>
          <cell r="N23">
            <v>1416</v>
          </cell>
          <cell r="O23">
            <v>10873.222</v>
          </cell>
          <cell r="P23">
            <v>1482.2219999999998</v>
          </cell>
          <cell r="R23" t="str">
            <v>FCST</v>
          </cell>
          <cell r="S23">
            <v>-16</v>
          </cell>
          <cell r="T23">
            <v>201.8</v>
          </cell>
          <cell r="U23">
            <v>-45</v>
          </cell>
          <cell r="V23">
            <v>0</v>
          </cell>
          <cell r="W23">
            <v>570.70000000000005</v>
          </cell>
          <cell r="X23">
            <v>38.515000000000001</v>
          </cell>
          <cell r="Y23">
            <v>926.69600000000003</v>
          </cell>
          <cell r="Z23">
            <v>1019</v>
          </cell>
          <cell r="AA23">
            <v>526</v>
          </cell>
          <cell r="AB23">
            <v>563</v>
          </cell>
          <cell r="AC23">
            <v>522</v>
          </cell>
          <cell r="AD23">
            <v>572</v>
          </cell>
          <cell r="AE23">
            <v>4878.7110000000002</v>
          </cell>
          <cell r="AF23">
            <v>4878.7110000000002</v>
          </cell>
          <cell r="AH23" t="str">
            <v>FCST</v>
          </cell>
          <cell r="AI23">
            <v>-16</v>
          </cell>
          <cell r="AJ23">
            <v>45</v>
          </cell>
          <cell r="AK23">
            <v>-16</v>
          </cell>
          <cell r="AM23">
            <v>0</v>
          </cell>
          <cell r="AN23">
            <v>32.454999999999998</v>
          </cell>
          <cell r="AO23">
            <v>-61.481999999999999</v>
          </cell>
          <cell r="AP23">
            <v>31</v>
          </cell>
          <cell r="AQ23">
            <v>76</v>
          </cell>
          <cell r="AR23">
            <v>28</v>
          </cell>
          <cell r="AS23">
            <v>10</v>
          </cell>
          <cell r="AT23">
            <v>0</v>
          </cell>
          <cell r="AU23">
            <v>128.97300000000001</v>
          </cell>
          <cell r="AV23">
            <v>128.97300000000001</v>
          </cell>
          <cell r="AX23" t="str">
            <v>FCST</v>
          </cell>
          <cell r="AY23">
            <v>0</v>
          </cell>
          <cell r="AZ23">
            <v>0</v>
          </cell>
          <cell r="BA23">
            <v>16.100000000000001</v>
          </cell>
          <cell r="BK23">
            <v>16.100000000000001</v>
          </cell>
          <cell r="BL23">
            <v>16.100000000000001</v>
          </cell>
          <cell r="BN23" t="str">
            <v>FCST</v>
          </cell>
          <cell r="CA23">
            <v>0</v>
          </cell>
          <cell r="CB23">
            <v>0</v>
          </cell>
          <cell r="CD23" t="str">
            <v>FCST</v>
          </cell>
          <cell r="CI23">
            <v>2.7</v>
          </cell>
          <cell r="CQ23">
            <v>2.7</v>
          </cell>
          <cell r="CR23">
            <v>2.7</v>
          </cell>
          <cell r="CT23" t="str">
            <v>FCST</v>
          </cell>
          <cell r="CV23">
            <v>156.80000000000001</v>
          </cell>
          <cell r="CW23">
            <v>-29</v>
          </cell>
          <cell r="CX23">
            <v>0</v>
          </cell>
          <cell r="CY23">
            <v>568</v>
          </cell>
          <cell r="CZ23">
            <v>0</v>
          </cell>
          <cell r="DA23">
            <v>988.178</v>
          </cell>
          <cell r="DB23">
            <v>988</v>
          </cell>
          <cell r="DC23">
            <v>450</v>
          </cell>
          <cell r="DD23">
            <v>535</v>
          </cell>
          <cell r="DE23">
            <v>512</v>
          </cell>
          <cell r="DF23">
            <v>572</v>
          </cell>
          <cell r="DG23">
            <v>4740.9780000000001</v>
          </cell>
          <cell r="DH23">
            <v>4740.9780000000001</v>
          </cell>
          <cell r="DJ23" t="str">
            <v>FCST</v>
          </cell>
          <cell r="DP23">
            <v>6.06</v>
          </cell>
          <cell r="DW23">
            <v>6.06</v>
          </cell>
          <cell r="DX23">
            <v>6.06</v>
          </cell>
          <cell r="DZ23" t="str">
            <v>FCST</v>
          </cell>
          <cell r="EM23">
            <v>0</v>
          </cell>
          <cell r="EN23">
            <v>0</v>
          </cell>
        </row>
        <row r="24">
          <cell r="B24" t="str">
            <v>ACT/PROJ</v>
          </cell>
          <cell r="C24">
            <v>141.4</v>
          </cell>
          <cell r="D24">
            <v>379.20000000000005</v>
          </cell>
          <cell r="E24">
            <v>387.44000000000011</v>
          </cell>
          <cell r="F24">
            <v>416</v>
          </cell>
          <cell r="G24">
            <v>1089.7</v>
          </cell>
          <cell r="H24">
            <v>66.551000000000002</v>
          </cell>
          <cell r="I24">
            <v>1025.931</v>
          </cell>
          <cell r="J24">
            <v>0</v>
          </cell>
          <cell r="K24">
            <v>9.8309999999999995</v>
          </cell>
          <cell r="L24">
            <v>0</v>
          </cell>
          <cell r="M24">
            <v>0</v>
          </cell>
          <cell r="N24">
            <v>0</v>
          </cell>
          <cell r="O24">
            <v>3516.0530000000003</v>
          </cell>
          <cell r="R24" t="str">
            <v>ACT/PROJ</v>
          </cell>
          <cell r="S24">
            <v>-16</v>
          </cell>
          <cell r="T24">
            <v>201.8</v>
          </cell>
          <cell r="U24">
            <v>-45</v>
          </cell>
          <cell r="V24">
            <v>0</v>
          </cell>
          <cell r="W24">
            <v>570.70000000000005</v>
          </cell>
          <cell r="X24">
            <v>38.515000000000001</v>
          </cell>
          <cell r="Y24">
            <v>926.69600000000003</v>
          </cell>
          <cell r="Z24">
            <v>0</v>
          </cell>
          <cell r="AA24">
            <v>0</v>
          </cell>
          <cell r="AB24">
            <v>0</v>
          </cell>
          <cell r="AC24">
            <v>0</v>
          </cell>
          <cell r="AD24">
            <v>0</v>
          </cell>
          <cell r="AE24">
            <v>1676.711</v>
          </cell>
          <cell r="AH24" t="str">
            <v>ACT/PROJ</v>
          </cell>
          <cell r="AI24">
            <v>-16</v>
          </cell>
          <cell r="AJ24">
            <v>45</v>
          </cell>
          <cell r="AK24">
            <v>-16</v>
          </cell>
          <cell r="AN24">
            <v>32.454999999999998</v>
          </cell>
          <cell r="AO24">
            <v>-61.481999999999999</v>
          </cell>
          <cell r="AU24">
            <v>-16.027000000000001</v>
          </cell>
          <cell r="AX24" t="str">
            <v>ACT/PROJ</v>
          </cell>
          <cell r="AY24">
            <v>0</v>
          </cell>
          <cell r="AZ24">
            <v>0</v>
          </cell>
          <cell r="BA24">
            <v>16.100000000000001</v>
          </cell>
          <cell r="BC24">
            <v>0</v>
          </cell>
          <cell r="BK24">
            <v>16.100000000000001</v>
          </cell>
          <cell r="BN24" t="str">
            <v>ACT/PROJ</v>
          </cell>
          <cell r="CA24">
            <v>0</v>
          </cell>
          <cell r="CD24" t="str">
            <v>ACT/PROJ</v>
          </cell>
          <cell r="CI24">
            <v>2.7</v>
          </cell>
          <cell r="CQ24">
            <v>2.7</v>
          </cell>
          <cell r="CT24" t="str">
            <v>ACT/PROJ</v>
          </cell>
          <cell r="CV24">
            <v>156.80000000000001</v>
          </cell>
          <cell r="CW24">
            <v>-29</v>
          </cell>
          <cell r="CX24">
            <v>0</v>
          </cell>
          <cell r="CY24">
            <v>568</v>
          </cell>
          <cell r="DA24">
            <v>988.178</v>
          </cell>
          <cell r="DG24">
            <v>1683.9780000000001</v>
          </cell>
          <cell r="DJ24" t="str">
            <v>ACT/PROJ</v>
          </cell>
          <cell r="DP24">
            <v>6.06</v>
          </cell>
          <cell r="DW24">
            <v>6.06</v>
          </cell>
          <cell r="DZ24" t="str">
            <v>ACT/PROJ</v>
          </cell>
          <cell r="EM24">
            <v>0</v>
          </cell>
        </row>
        <row r="25">
          <cell r="A25" t="str">
            <v>S/C HARDWARE (12,13,30,32,</v>
          </cell>
          <cell r="B25" t="str">
            <v>PLAN</v>
          </cell>
          <cell r="C25">
            <v>0</v>
          </cell>
          <cell r="D25">
            <v>223</v>
          </cell>
          <cell r="E25">
            <v>149</v>
          </cell>
          <cell r="F25">
            <v>0</v>
          </cell>
          <cell r="G25">
            <v>0</v>
          </cell>
          <cell r="H25">
            <v>446</v>
          </cell>
          <cell r="I25">
            <v>276</v>
          </cell>
          <cell r="J25">
            <v>264</v>
          </cell>
          <cell r="K25">
            <v>1103</v>
          </cell>
          <cell r="L25">
            <v>784</v>
          </cell>
          <cell r="M25">
            <v>949</v>
          </cell>
          <cell r="N25">
            <v>987</v>
          </cell>
          <cell r="O25">
            <v>5181</v>
          </cell>
          <cell r="Q25" t="str">
            <v>S/C HARDWARE (12,13,30,32,</v>
          </cell>
          <cell r="R25" t="str">
            <v>PLAN</v>
          </cell>
          <cell r="S25">
            <v>0</v>
          </cell>
          <cell r="T25">
            <v>223</v>
          </cell>
          <cell r="U25">
            <v>149</v>
          </cell>
          <cell r="V25">
            <v>0</v>
          </cell>
          <cell r="W25">
            <v>0</v>
          </cell>
          <cell r="X25">
            <v>446</v>
          </cell>
          <cell r="Y25">
            <v>0</v>
          </cell>
          <cell r="Z25">
            <v>1</v>
          </cell>
          <cell r="AA25">
            <v>854</v>
          </cell>
          <cell r="AB25">
            <v>426</v>
          </cell>
          <cell r="AC25">
            <v>648</v>
          </cell>
          <cell r="AD25">
            <v>680</v>
          </cell>
          <cell r="AE25">
            <v>3427</v>
          </cell>
          <cell r="AG25" t="str">
            <v>S/C HARDWARE (12,13,30,32,</v>
          </cell>
          <cell r="AH25" t="str">
            <v>PLAN</v>
          </cell>
          <cell r="AQ25">
            <v>13</v>
          </cell>
          <cell r="AR25">
            <v>13</v>
          </cell>
          <cell r="AS25">
            <v>13</v>
          </cell>
          <cell r="AT25">
            <v>6</v>
          </cell>
          <cell r="AU25">
            <v>45</v>
          </cell>
          <cell r="AW25" t="str">
            <v>S/C HARDWARE (12,13,30,32,</v>
          </cell>
          <cell r="AX25" t="str">
            <v>PLAN</v>
          </cell>
          <cell r="BK25">
            <v>0</v>
          </cell>
          <cell r="BM25" t="str">
            <v>S/C HARDWARE (12,13,30,32,</v>
          </cell>
          <cell r="BN25" t="str">
            <v>PLAN</v>
          </cell>
          <cell r="CA25">
            <v>0</v>
          </cell>
          <cell r="CC25" t="str">
            <v>S/C HARDWARE (12,13,30,32,</v>
          </cell>
          <cell r="CD25" t="str">
            <v>PLAN</v>
          </cell>
          <cell r="CQ25">
            <v>0</v>
          </cell>
          <cell r="CS25" t="str">
            <v>S/C HARDWARE (12,13,30,32,</v>
          </cell>
          <cell r="CT25" t="str">
            <v>PLAN</v>
          </cell>
          <cell r="CU25">
            <v>0</v>
          </cell>
          <cell r="CV25">
            <v>223</v>
          </cell>
          <cell r="CW25">
            <v>149</v>
          </cell>
          <cell r="CX25">
            <v>0</v>
          </cell>
          <cell r="CY25">
            <v>0</v>
          </cell>
          <cell r="CZ25">
            <v>446</v>
          </cell>
          <cell r="DA25">
            <v>0</v>
          </cell>
          <cell r="DB25">
            <v>1</v>
          </cell>
          <cell r="DC25">
            <v>841</v>
          </cell>
          <cell r="DD25">
            <v>413</v>
          </cell>
          <cell r="DE25">
            <v>635</v>
          </cell>
          <cell r="DF25">
            <v>674</v>
          </cell>
          <cell r="DG25">
            <v>3382</v>
          </cell>
          <cell r="DI25" t="str">
            <v>S/C HARDWARE (12,13,30,32,</v>
          </cell>
          <cell r="DJ25" t="str">
            <v>PLAN</v>
          </cell>
          <cell r="DW25">
            <v>0</v>
          </cell>
          <cell r="DY25" t="str">
            <v>S/C HARDWARE (12,13,30,32,</v>
          </cell>
          <cell r="DZ25" t="str">
            <v>PLAN</v>
          </cell>
          <cell r="EM25">
            <v>0</v>
          </cell>
        </row>
        <row r="26">
          <cell r="A26" t="str">
            <v xml:space="preserve">                                            68,94)</v>
          </cell>
          <cell r="B26" t="str">
            <v>FCST</v>
          </cell>
          <cell r="C26">
            <v>0</v>
          </cell>
          <cell r="D26">
            <v>0</v>
          </cell>
          <cell r="E26">
            <v>0</v>
          </cell>
          <cell r="F26">
            <v>0</v>
          </cell>
          <cell r="G26">
            <v>0</v>
          </cell>
          <cell r="H26">
            <v>0</v>
          </cell>
          <cell r="I26">
            <v>559.303</v>
          </cell>
          <cell r="J26">
            <v>263</v>
          </cell>
          <cell r="K26">
            <v>249</v>
          </cell>
          <cell r="L26">
            <v>358</v>
          </cell>
          <cell r="M26">
            <v>306</v>
          </cell>
          <cell r="N26">
            <v>314</v>
          </cell>
          <cell r="O26">
            <v>2049.3029999999999</v>
          </cell>
          <cell r="P26">
            <v>-3131.6970000000001</v>
          </cell>
          <cell r="Q26" t="str">
            <v xml:space="preserve">                                            68,94)</v>
          </cell>
          <cell r="R26" t="str">
            <v>FCST</v>
          </cell>
          <cell r="S26">
            <v>0</v>
          </cell>
          <cell r="T26">
            <v>0</v>
          </cell>
          <cell r="U26">
            <v>0</v>
          </cell>
          <cell r="V26">
            <v>0</v>
          </cell>
          <cell r="W26">
            <v>0</v>
          </cell>
          <cell r="X26">
            <v>0</v>
          </cell>
          <cell r="Y26">
            <v>0</v>
          </cell>
          <cell r="Z26">
            <v>0</v>
          </cell>
          <cell r="AA26">
            <v>0</v>
          </cell>
          <cell r="AB26">
            <v>0</v>
          </cell>
          <cell r="AC26">
            <v>0</v>
          </cell>
          <cell r="AD26">
            <v>0</v>
          </cell>
          <cell r="AE26">
            <v>0</v>
          </cell>
          <cell r="AF26">
            <v>-3427</v>
          </cell>
          <cell r="AG26" t="str">
            <v xml:space="preserve">                                            68,94)</v>
          </cell>
          <cell r="AH26" t="str">
            <v>FCST</v>
          </cell>
          <cell r="AJ26">
            <v>0</v>
          </cell>
          <cell r="AL26">
            <v>0</v>
          </cell>
          <cell r="AM26">
            <v>0</v>
          </cell>
          <cell r="AN26">
            <v>0</v>
          </cell>
          <cell r="AO26">
            <v>0</v>
          </cell>
          <cell r="AP26">
            <v>0</v>
          </cell>
          <cell r="AQ26">
            <v>0</v>
          </cell>
          <cell r="AR26">
            <v>0</v>
          </cell>
          <cell r="AS26">
            <v>0</v>
          </cell>
          <cell r="AT26">
            <v>0</v>
          </cell>
          <cell r="AU26">
            <v>0</v>
          </cell>
          <cell r="AV26">
            <v>-45</v>
          </cell>
          <cell r="AW26" t="str">
            <v xml:space="preserve">                                            68,94)</v>
          </cell>
          <cell r="AX26" t="str">
            <v>FCST</v>
          </cell>
          <cell r="BK26">
            <v>0</v>
          </cell>
          <cell r="BL26">
            <v>0</v>
          </cell>
          <cell r="BM26" t="str">
            <v xml:space="preserve">                                            68,94)</v>
          </cell>
          <cell r="BN26" t="str">
            <v>FCST</v>
          </cell>
          <cell r="CA26">
            <v>0</v>
          </cell>
          <cell r="CB26">
            <v>0</v>
          </cell>
          <cell r="CC26" t="str">
            <v xml:space="preserve">                                            68,94)</v>
          </cell>
          <cell r="CD26" t="str">
            <v>FCST</v>
          </cell>
          <cell r="CQ26">
            <v>0</v>
          </cell>
          <cell r="CR26">
            <v>0</v>
          </cell>
          <cell r="CS26" t="str">
            <v xml:space="preserve">                                            68,94)</v>
          </cell>
          <cell r="CT26" t="str">
            <v>FCST</v>
          </cell>
          <cell r="CU26">
            <v>0</v>
          </cell>
          <cell r="DG26">
            <v>0</v>
          </cell>
          <cell r="DH26">
            <v>-3382</v>
          </cell>
          <cell r="DI26" t="str">
            <v xml:space="preserve">                                            68,94)</v>
          </cell>
          <cell r="DJ26" t="str">
            <v>FCST</v>
          </cell>
          <cell r="DW26">
            <v>0</v>
          </cell>
          <cell r="DX26">
            <v>0</v>
          </cell>
          <cell r="DY26" t="str">
            <v xml:space="preserve">                                            68,94)</v>
          </cell>
          <cell r="DZ26" t="str">
            <v>FCST</v>
          </cell>
          <cell r="EM26">
            <v>0</v>
          </cell>
          <cell r="EN26">
            <v>0</v>
          </cell>
        </row>
        <row r="27">
          <cell r="B27" t="str">
            <v>ACT/PROJ</v>
          </cell>
          <cell r="C27">
            <v>0</v>
          </cell>
          <cell r="D27">
            <v>0</v>
          </cell>
          <cell r="E27">
            <v>0</v>
          </cell>
          <cell r="F27">
            <v>0</v>
          </cell>
          <cell r="G27">
            <v>0</v>
          </cell>
          <cell r="H27">
            <v>0</v>
          </cell>
          <cell r="I27">
            <v>559.303</v>
          </cell>
          <cell r="J27">
            <v>0</v>
          </cell>
          <cell r="K27">
            <v>0</v>
          </cell>
          <cell r="L27">
            <v>0</v>
          </cell>
          <cell r="M27">
            <v>0</v>
          </cell>
          <cell r="N27">
            <v>0</v>
          </cell>
          <cell r="O27">
            <v>559.303</v>
          </cell>
          <cell r="R27" t="str">
            <v>ACT/PROJ</v>
          </cell>
          <cell r="S27">
            <v>0</v>
          </cell>
          <cell r="T27">
            <v>0</v>
          </cell>
          <cell r="U27">
            <v>0</v>
          </cell>
          <cell r="V27">
            <v>0</v>
          </cell>
          <cell r="W27">
            <v>0</v>
          </cell>
          <cell r="X27">
            <v>0</v>
          </cell>
          <cell r="Y27">
            <v>0</v>
          </cell>
          <cell r="Z27">
            <v>0</v>
          </cell>
          <cell r="AA27">
            <v>0</v>
          </cell>
          <cell r="AB27">
            <v>0</v>
          </cell>
          <cell r="AC27">
            <v>0</v>
          </cell>
          <cell r="AD27">
            <v>0</v>
          </cell>
          <cell r="AE27">
            <v>0</v>
          </cell>
          <cell r="AH27" t="str">
            <v>ACT/PROJ</v>
          </cell>
          <cell r="AJ27">
            <v>0</v>
          </cell>
          <cell r="AO27">
            <v>0</v>
          </cell>
          <cell r="AU27">
            <v>0</v>
          </cell>
          <cell r="AX27" t="str">
            <v>ACT/PROJ</v>
          </cell>
          <cell r="BC27">
            <v>0</v>
          </cell>
          <cell r="BK27">
            <v>0</v>
          </cell>
          <cell r="BN27" t="str">
            <v>ACT/PROJ</v>
          </cell>
          <cell r="CA27">
            <v>0</v>
          </cell>
          <cell r="CD27" t="str">
            <v>ACT/PROJ</v>
          </cell>
          <cell r="CQ27">
            <v>0</v>
          </cell>
          <cell r="CT27" t="str">
            <v>ACT/PROJ</v>
          </cell>
          <cell r="CX27">
            <v>0</v>
          </cell>
          <cell r="DG27">
            <v>0</v>
          </cell>
          <cell r="DJ27" t="str">
            <v>ACT/PROJ</v>
          </cell>
          <cell r="DW27">
            <v>0</v>
          </cell>
          <cell r="DZ27" t="str">
            <v>ACT/PROJ</v>
          </cell>
          <cell r="EM27">
            <v>0</v>
          </cell>
        </row>
        <row r="28">
          <cell r="A28" t="str">
            <v>MATERIALS (18,21,09,70)</v>
          </cell>
          <cell r="B28" t="str">
            <v>PLAN</v>
          </cell>
          <cell r="C28">
            <v>1515</v>
          </cell>
          <cell r="D28">
            <v>808</v>
          </cell>
          <cell r="E28">
            <v>770</v>
          </cell>
          <cell r="F28">
            <v>678</v>
          </cell>
          <cell r="G28">
            <v>855</v>
          </cell>
          <cell r="H28">
            <v>852</v>
          </cell>
          <cell r="I28">
            <v>1484</v>
          </cell>
          <cell r="J28">
            <v>1732</v>
          </cell>
          <cell r="K28">
            <v>1809</v>
          </cell>
          <cell r="L28">
            <v>2058</v>
          </cell>
          <cell r="M28">
            <v>1774</v>
          </cell>
          <cell r="N28">
            <v>1880</v>
          </cell>
          <cell r="O28">
            <v>16215</v>
          </cell>
          <cell r="Q28" t="str">
            <v>MATERIALS (18,21,09)</v>
          </cell>
          <cell r="R28" t="str">
            <v>PLAN</v>
          </cell>
          <cell r="S28">
            <v>1294</v>
          </cell>
          <cell r="T28">
            <v>678</v>
          </cell>
          <cell r="U28">
            <v>739</v>
          </cell>
          <cell r="V28">
            <v>609</v>
          </cell>
          <cell r="W28">
            <v>622</v>
          </cell>
          <cell r="X28">
            <v>560</v>
          </cell>
          <cell r="Y28">
            <v>622</v>
          </cell>
          <cell r="Z28">
            <v>910</v>
          </cell>
          <cell r="AA28">
            <v>1318</v>
          </cell>
          <cell r="AB28">
            <v>1336</v>
          </cell>
          <cell r="AC28">
            <v>1286</v>
          </cell>
          <cell r="AD28">
            <v>1416</v>
          </cell>
          <cell r="AE28">
            <v>11390</v>
          </cell>
          <cell r="AG28" t="str">
            <v>MATERIALS (18,21,09)</v>
          </cell>
          <cell r="AH28" t="str">
            <v>PLAN</v>
          </cell>
          <cell r="AI28">
            <v>997</v>
          </cell>
          <cell r="AJ28">
            <v>366</v>
          </cell>
          <cell r="AK28">
            <v>405</v>
          </cell>
          <cell r="AL28">
            <v>239</v>
          </cell>
          <cell r="AM28">
            <v>360</v>
          </cell>
          <cell r="AN28">
            <v>266</v>
          </cell>
          <cell r="AO28">
            <v>395</v>
          </cell>
          <cell r="AP28">
            <v>655</v>
          </cell>
          <cell r="AQ28">
            <v>1058</v>
          </cell>
          <cell r="AR28">
            <v>1100</v>
          </cell>
          <cell r="AS28">
            <v>1106</v>
          </cell>
          <cell r="AT28">
            <v>1277</v>
          </cell>
          <cell r="AU28">
            <v>8224</v>
          </cell>
          <cell r="AW28" t="str">
            <v>MATERIALS (18,21,09)</v>
          </cell>
          <cell r="AX28" t="str">
            <v>PLAN</v>
          </cell>
          <cell r="BK28">
            <v>0</v>
          </cell>
          <cell r="BM28" t="str">
            <v>MATERIALS (18,21,09)</v>
          </cell>
          <cell r="BN28" t="str">
            <v>PLAN</v>
          </cell>
          <cell r="BO28">
            <v>4</v>
          </cell>
          <cell r="BP28">
            <v>5</v>
          </cell>
          <cell r="BQ28">
            <v>9</v>
          </cell>
          <cell r="BR28">
            <v>14</v>
          </cell>
          <cell r="BS28">
            <v>22</v>
          </cell>
          <cell r="BT28">
            <v>22</v>
          </cell>
          <cell r="BU28">
            <v>17</v>
          </cell>
          <cell r="BV28">
            <v>14</v>
          </cell>
          <cell r="BW28">
            <v>12</v>
          </cell>
          <cell r="BX28">
            <v>10</v>
          </cell>
          <cell r="BY28">
            <v>8</v>
          </cell>
          <cell r="BZ28">
            <v>7</v>
          </cell>
          <cell r="CA28">
            <v>144</v>
          </cell>
          <cell r="CC28" t="str">
            <v>MATERIALS (18,21,09)</v>
          </cell>
          <cell r="CD28" t="str">
            <v>PLAN</v>
          </cell>
          <cell r="CE28">
            <v>260</v>
          </cell>
          <cell r="CF28">
            <v>264</v>
          </cell>
          <cell r="CG28">
            <v>261</v>
          </cell>
          <cell r="CH28">
            <v>275</v>
          </cell>
          <cell r="CI28">
            <v>153</v>
          </cell>
          <cell r="CJ28">
            <v>182</v>
          </cell>
          <cell r="CK28">
            <v>108</v>
          </cell>
          <cell r="CL28">
            <v>127</v>
          </cell>
          <cell r="CM28">
            <v>133</v>
          </cell>
          <cell r="CN28">
            <v>125</v>
          </cell>
          <cell r="CO28">
            <v>90</v>
          </cell>
          <cell r="CP28">
            <v>60</v>
          </cell>
          <cell r="CQ28">
            <v>2038</v>
          </cell>
          <cell r="CS28" t="str">
            <v>MATERIALS (18,21,09)</v>
          </cell>
          <cell r="CT28" t="str">
            <v>PLAN</v>
          </cell>
          <cell r="DG28">
            <v>0</v>
          </cell>
          <cell r="DI28" t="str">
            <v>MATERIALS (18,21,09)</v>
          </cell>
          <cell r="DJ28" t="str">
            <v>PLAN</v>
          </cell>
          <cell r="DK28">
            <v>30</v>
          </cell>
          <cell r="DL28">
            <v>37</v>
          </cell>
          <cell r="DM28">
            <v>55</v>
          </cell>
          <cell r="DN28">
            <v>72</v>
          </cell>
          <cell r="DO28">
            <v>77</v>
          </cell>
          <cell r="DP28">
            <v>79</v>
          </cell>
          <cell r="DQ28">
            <v>90</v>
          </cell>
          <cell r="DR28">
            <v>101</v>
          </cell>
          <cell r="DS28">
            <v>102</v>
          </cell>
          <cell r="DT28">
            <v>89</v>
          </cell>
          <cell r="DU28">
            <v>70</v>
          </cell>
          <cell r="DV28">
            <v>56</v>
          </cell>
          <cell r="DW28">
            <v>858</v>
          </cell>
          <cell r="DY28" t="str">
            <v>MATERIALS (18,21,09)</v>
          </cell>
          <cell r="DZ28" t="str">
            <v>PLAN</v>
          </cell>
          <cell r="EA28">
            <v>3</v>
          </cell>
          <cell r="EB28">
            <v>6</v>
          </cell>
          <cell r="EC28">
            <v>9</v>
          </cell>
          <cell r="ED28">
            <v>9</v>
          </cell>
          <cell r="EE28">
            <v>10</v>
          </cell>
          <cell r="EF28">
            <v>11</v>
          </cell>
          <cell r="EG28">
            <v>12</v>
          </cell>
          <cell r="EH28">
            <v>13</v>
          </cell>
          <cell r="EI28">
            <v>13</v>
          </cell>
          <cell r="EJ28">
            <v>12</v>
          </cell>
          <cell r="EK28">
            <v>12</v>
          </cell>
          <cell r="EL28">
            <v>16</v>
          </cell>
          <cell r="EM28">
            <v>126</v>
          </cell>
        </row>
        <row r="29">
          <cell r="B29" t="str">
            <v>FCST</v>
          </cell>
          <cell r="C29">
            <v>1125.3699999999999</v>
          </cell>
          <cell r="D29">
            <v>668.60900000000004</v>
          </cell>
          <cell r="E29">
            <v>566.55899999999997</v>
          </cell>
          <cell r="F29">
            <v>969.53</v>
          </cell>
          <cell r="G29">
            <v>1329.4</v>
          </cell>
          <cell r="H29">
            <v>1333.3589999999999</v>
          </cell>
          <cell r="I29">
            <v>1025.181</v>
          </cell>
          <cell r="J29">
            <v>1429</v>
          </cell>
          <cell r="K29">
            <v>1543</v>
          </cell>
          <cell r="L29">
            <v>2391</v>
          </cell>
          <cell r="M29">
            <v>1496</v>
          </cell>
          <cell r="N29">
            <v>1217</v>
          </cell>
          <cell r="O29">
            <v>15094.008</v>
          </cell>
          <cell r="P29">
            <v>-1120.9920000000002</v>
          </cell>
          <cell r="R29" t="str">
            <v>FCST</v>
          </cell>
          <cell r="S29">
            <v>1023.6999999999999</v>
          </cell>
          <cell r="T29">
            <v>479.50000000000006</v>
          </cell>
          <cell r="U29">
            <v>464.11299999999994</v>
          </cell>
          <cell r="V29">
            <v>639</v>
          </cell>
          <cell r="W29">
            <v>1260</v>
          </cell>
          <cell r="X29">
            <v>1051.289</v>
          </cell>
          <cell r="Y29">
            <v>744.04899999999998</v>
          </cell>
          <cell r="Z29">
            <v>949</v>
          </cell>
          <cell r="AA29">
            <v>1093</v>
          </cell>
          <cell r="AB29">
            <v>1395</v>
          </cell>
          <cell r="AC29">
            <v>1039</v>
          </cell>
          <cell r="AD29">
            <v>734</v>
          </cell>
          <cell r="AE29">
            <v>10871.651</v>
          </cell>
          <cell r="AF29">
            <v>-518.34900000000016</v>
          </cell>
          <cell r="AH29" t="str">
            <v>FCST</v>
          </cell>
          <cell r="AI29">
            <v>803.9</v>
          </cell>
          <cell r="AJ29">
            <v>315.3</v>
          </cell>
          <cell r="AK29">
            <v>318</v>
          </cell>
          <cell r="AL29">
            <v>504</v>
          </cell>
          <cell r="AM29">
            <v>1014</v>
          </cell>
          <cell r="AN29">
            <v>968.20399999999995</v>
          </cell>
          <cell r="AO29">
            <v>681.06799999999998</v>
          </cell>
          <cell r="AP29">
            <v>728</v>
          </cell>
          <cell r="AQ29">
            <v>857</v>
          </cell>
          <cell r="AR29">
            <v>1164</v>
          </cell>
          <cell r="AS29">
            <v>828</v>
          </cell>
          <cell r="AT29">
            <v>532</v>
          </cell>
          <cell r="AU29">
            <v>8713.4719999999998</v>
          </cell>
          <cell r="AV29">
            <v>489.47199999999975</v>
          </cell>
          <cell r="AX29" t="str">
            <v>FCST</v>
          </cell>
          <cell r="BK29">
            <v>0</v>
          </cell>
          <cell r="BL29">
            <v>0</v>
          </cell>
          <cell r="BN29" t="str">
            <v>FCST</v>
          </cell>
          <cell r="BO29">
            <v>15.6</v>
          </cell>
          <cell r="BP29">
            <v>22.1</v>
          </cell>
          <cell r="BQ29">
            <v>19</v>
          </cell>
          <cell r="BR29">
            <v>23</v>
          </cell>
          <cell r="BS29">
            <v>23</v>
          </cell>
          <cell r="BT29">
            <v>10.087999999999999</v>
          </cell>
          <cell r="BU29">
            <v>22.178000000000001</v>
          </cell>
          <cell r="BV29">
            <v>25</v>
          </cell>
          <cell r="BW29">
            <v>19</v>
          </cell>
          <cell r="BX29">
            <v>15</v>
          </cell>
          <cell r="BY29">
            <v>7</v>
          </cell>
          <cell r="BZ29">
            <v>6</v>
          </cell>
          <cell r="CA29">
            <v>206.96600000000001</v>
          </cell>
          <cell r="CB29">
            <v>62.966000000000008</v>
          </cell>
          <cell r="CD29" t="str">
            <v>FCST</v>
          </cell>
          <cell r="CE29">
            <v>240.3</v>
          </cell>
          <cell r="CF29">
            <v>138.10000000000002</v>
          </cell>
          <cell r="CG29">
            <v>70.700999999999965</v>
          </cell>
          <cell r="CH29">
            <v>95</v>
          </cell>
          <cell r="CI29">
            <v>223</v>
          </cell>
          <cell r="CJ29">
            <v>62.628</v>
          </cell>
          <cell r="CK29">
            <v>32.262</v>
          </cell>
          <cell r="CL29">
            <v>169</v>
          </cell>
          <cell r="CM29">
            <v>181</v>
          </cell>
          <cell r="CN29">
            <v>182</v>
          </cell>
          <cell r="CO29">
            <v>172</v>
          </cell>
          <cell r="CP29">
            <v>163</v>
          </cell>
          <cell r="CQ29">
            <v>1728.991</v>
          </cell>
          <cell r="CR29">
            <v>-309.00900000000001</v>
          </cell>
          <cell r="CT29" t="str">
            <v>FCST</v>
          </cell>
          <cell r="DG29">
            <v>0</v>
          </cell>
          <cell r="DH29">
            <v>0</v>
          </cell>
          <cell r="DJ29" t="str">
            <v>FCST</v>
          </cell>
          <cell r="DK29">
            <v>5.5</v>
          </cell>
          <cell r="DL29">
            <v>1.5</v>
          </cell>
          <cell r="DM29">
            <v>48.412000000000006</v>
          </cell>
          <cell r="DN29">
            <v>16</v>
          </cell>
          <cell r="DO29">
            <v>5</v>
          </cell>
          <cell r="DP29">
            <v>3.101</v>
          </cell>
          <cell r="DQ29">
            <v>8.2469999999999999</v>
          </cell>
          <cell r="DR29">
            <v>8</v>
          </cell>
          <cell r="DS29">
            <v>13</v>
          </cell>
          <cell r="DT29">
            <v>8</v>
          </cell>
          <cell r="DU29">
            <v>3</v>
          </cell>
          <cell r="DV29">
            <v>4</v>
          </cell>
          <cell r="DW29">
            <v>123.76</v>
          </cell>
          <cell r="DX29">
            <v>-734.24</v>
          </cell>
          <cell r="DZ29" t="str">
            <v>FCST</v>
          </cell>
          <cell r="EA29">
            <v>-41.6</v>
          </cell>
          <cell r="EB29">
            <v>2.5</v>
          </cell>
          <cell r="EC29">
            <v>8</v>
          </cell>
          <cell r="ED29">
            <v>1</v>
          </cell>
          <cell r="EE29">
            <v>-5</v>
          </cell>
          <cell r="EF29">
            <v>7.2679999999999998</v>
          </cell>
          <cell r="EG29">
            <v>0.29399999999999998</v>
          </cell>
          <cell r="EH29">
            <v>19</v>
          </cell>
          <cell r="EI29">
            <v>23</v>
          </cell>
          <cell r="EJ29">
            <v>26</v>
          </cell>
          <cell r="EK29">
            <v>29</v>
          </cell>
          <cell r="EL29">
            <v>29</v>
          </cell>
          <cell r="EM29">
            <v>98.462000000000003</v>
          </cell>
          <cell r="EN29">
            <v>-27.537999999999997</v>
          </cell>
        </row>
        <row r="30">
          <cell r="B30" t="str">
            <v>ACT/PROJ</v>
          </cell>
          <cell r="C30">
            <v>1125.3699999999999</v>
          </cell>
          <cell r="D30">
            <v>668.60900000000004</v>
          </cell>
          <cell r="E30">
            <v>566.55899999999997</v>
          </cell>
          <cell r="F30">
            <v>969.53</v>
          </cell>
          <cell r="G30">
            <v>1329.4</v>
          </cell>
          <cell r="H30">
            <v>1333.3589999999999</v>
          </cell>
          <cell r="I30">
            <v>1025.181</v>
          </cell>
          <cell r="J30">
            <v>0</v>
          </cell>
          <cell r="K30">
            <v>0</v>
          </cell>
          <cell r="L30">
            <v>0</v>
          </cell>
          <cell r="M30">
            <v>0</v>
          </cell>
          <cell r="N30">
            <v>0</v>
          </cell>
          <cell r="O30">
            <v>7018.0079999999998</v>
          </cell>
          <cell r="R30" t="str">
            <v>ACT/PROJ</v>
          </cell>
          <cell r="S30">
            <v>1023.6999999999999</v>
          </cell>
          <cell r="T30">
            <v>479.50000000000006</v>
          </cell>
          <cell r="U30">
            <v>464.11299999999994</v>
          </cell>
          <cell r="V30">
            <v>639</v>
          </cell>
          <cell r="W30">
            <v>1260</v>
          </cell>
          <cell r="X30">
            <v>1051.289</v>
          </cell>
          <cell r="Y30">
            <v>744.04899999999998</v>
          </cell>
          <cell r="Z30">
            <v>0</v>
          </cell>
          <cell r="AA30">
            <v>0</v>
          </cell>
          <cell r="AB30">
            <v>0</v>
          </cell>
          <cell r="AC30">
            <v>0</v>
          </cell>
          <cell r="AD30">
            <v>0</v>
          </cell>
          <cell r="AE30">
            <v>5661.6509999999998</v>
          </cell>
          <cell r="AH30" t="str">
            <v>ACT/PROJ</v>
          </cell>
          <cell r="AI30">
            <v>803.9</v>
          </cell>
          <cell r="AJ30">
            <v>315.3</v>
          </cell>
          <cell r="AK30">
            <v>318</v>
          </cell>
          <cell r="AL30">
            <v>504</v>
          </cell>
          <cell r="AM30">
            <v>1014</v>
          </cell>
          <cell r="AN30">
            <v>968.20399999999995</v>
          </cell>
          <cell r="AO30">
            <v>681.06799999999998</v>
          </cell>
          <cell r="AU30">
            <v>4604.4719999999998</v>
          </cell>
          <cell r="AX30" t="str">
            <v>ACT/PROJ</v>
          </cell>
          <cell r="BC30">
            <v>0</v>
          </cell>
          <cell r="BK30">
            <v>0</v>
          </cell>
          <cell r="BN30" t="str">
            <v>ACT/PROJ</v>
          </cell>
          <cell r="BO30">
            <v>15.6</v>
          </cell>
          <cell r="BP30">
            <v>22.1</v>
          </cell>
          <cell r="BQ30">
            <v>19</v>
          </cell>
          <cell r="BR30">
            <v>23</v>
          </cell>
          <cell r="BS30">
            <v>23</v>
          </cell>
          <cell r="BT30">
            <v>10.087999999999999</v>
          </cell>
          <cell r="BU30">
            <v>22.178000000000001</v>
          </cell>
          <cell r="CA30">
            <v>134.96600000000001</v>
          </cell>
          <cell r="CD30" t="str">
            <v>ACT/PROJ</v>
          </cell>
          <cell r="CE30">
            <v>240.3</v>
          </cell>
          <cell r="CF30">
            <v>138.10000000000002</v>
          </cell>
          <cell r="CG30">
            <v>70.700999999999965</v>
          </cell>
          <cell r="CH30">
            <v>95</v>
          </cell>
          <cell r="CI30">
            <v>223</v>
          </cell>
          <cell r="CJ30">
            <v>62.628</v>
          </cell>
          <cell r="CK30">
            <v>32.262</v>
          </cell>
          <cell r="CQ30">
            <v>861.99099999999999</v>
          </cell>
          <cell r="CT30" t="str">
            <v>ACT/PROJ</v>
          </cell>
          <cell r="CU30">
            <v>0</v>
          </cell>
          <cell r="DG30">
            <v>0</v>
          </cell>
          <cell r="DJ30" t="str">
            <v>ACT/PROJ</v>
          </cell>
          <cell r="DK30">
            <v>5.5</v>
          </cell>
          <cell r="DL30">
            <v>1.5</v>
          </cell>
          <cell r="DM30">
            <v>48.412000000000006</v>
          </cell>
          <cell r="DN30">
            <v>16</v>
          </cell>
          <cell r="DO30">
            <v>5</v>
          </cell>
          <cell r="DP30">
            <v>3.101</v>
          </cell>
          <cell r="DQ30">
            <v>8.2469999999999999</v>
          </cell>
          <cell r="DW30">
            <v>87.76</v>
          </cell>
          <cell r="DZ30" t="str">
            <v>ACT/PROJ</v>
          </cell>
          <cell r="EA30">
            <v>-41.6</v>
          </cell>
          <cell r="EB30">
            <v>2.5</v>
          </cell>
          <cell r="EC30">
            <v>8</v>
          </cell>
          <cell r="ED30">
            <v>1</v>
          </cell>
          <cell r="EE30">
            <v>-5</v>
          </cell>
          <cell r="EF30">
            <v>7.2679999999999998</v>
          </cell>
          <cell r="EG30">
            <v>0.29399999999999998</v>
          </cell>
          <cell r="EM30">
            <v>-27.538</v>
          </cell>
        </row>
        <row r="31">
          <cell r="A31" t="str">
            <v>IC/IP (07,08,27,91)</v>
          </cell>
          <cell r="B31" t="str">
            <v>PLAN</v>
          </cell>
          <cell r="C31">
            <v>491</v>
          </cell>
          <cell r="D31">
            <v>561</v>
          </cell>
          <cell r="E31">
            <v>564</v>
          </cell>
          <cell r="F31">
            <v>503</v>
          </cell>
          <cell r="G31">
            <v>236</v>
          </cell>
          <cell r="H31">
            <v>241</v>
          </cell>
          <cell r="I31">
            <v>516</v>
          </cell>
          <cell r="J31">
            <v>621</v>
          </cell>
          <cell r="K31">
            <v>540</v>
          </cell>
          <cell r="L31">
            <v>564</v>
          </cell>
          <cell r="M31">
            <v>603</v>
          </cell>
          <cell r="N31">
            <v>662</v>
          </cell>
          <cell r="O31">
            <v>6102</v>
          </cell>
          <cell r="Q31" t="str">
            <v>IC/IP (07,08,27,91)</v>
          </cell>
          <cell r="R31" t="str">
            <v>PLAN</v>
          </cell>
          <cell r="S31">
            <v>489</v>
          </cell>
          <cell r="T31">
            <v>557</v>
          </cell>
          <cell r="U31">
            <v>563</v>
          </cell>
          <cell r="V31">
            <v>502</v>
          </cell>
          <cell r="W31">
            <v>236</v>
          </cell>
          <cell r="X31">
            <v>241</v>
          </cell>
          <cell r="Y31">
            <v>294</v>
          </cell>
          <cell r="Z31">
            <v>358</v>
          </cell>
          <cell r="AA31">
            <v>399</v>
          </cell>
          <cell r="AB31">
            <v>388</v>
          </cell>
          <cell r="AC31">
            <v>456</v>
          </cell>
          <cell r="AD31">
            <v>540</v>
          </cell>
          <cell r="AE31">
            <v>5023</v>
          </cell>
          <cell r="AG31" t="str">
            <v>IC/IP (07,08,27,91)</v>
          </cell>
          <cell r="AH31" t="str">
            <v>PLAN</v>
          </cell>
          <cell r="AI31">
            <v>2</v>
          </cell>
          <cell r="AJ31">
            <v>24</v>
          </cell>
          <cell r="AK31">
            <v>2</v>
          </cell>
          <cell r="AL31">
            <v>2</v>
          </cell>
          <cell r="AM31">
            <v>2</v>
          </cell>
          <cell r="AN31">
            <v>2</v>
          </cell>
          <cell r="AO31">
            <v>2</v>
          </cell>
          <cell r="AP31">
            <v>2</v>
          </cell>
          <cell r="AQ31">
            <v>2</v>
          </cell>
          <cell r="AR31">
            <v>2</v>
          </cell>
          <cell r="AS31">
            <v>2</v>
          </cell>
          <cell r="AT31">
            <v>3</v>
          </cell>
          <cell r="AU31">
            <v>47</v>
          </cell>
          <cell r="AW31" t="str">
            <v>IC/IP (07,08,27,91)</v>
          </cell>
          <cell r="AX31" t="str">
            <v>PLAN</v>
          </cell>
          <cell r="BK31">
            <v>0</v>
          </cell>
          <cell r="BM31" t="str">
            <v>IC/IP (07,08,27,91)</v>
          </cell>
          <cell r="BN31" t="str">
            <v>PLAN</v>
          </cell>
          <cell r="CA31">
            <v>0</v>
          </cell>
          <cell r="CC31" t="str">
            <v>IC/IP (07,08,27,91)</v>
          </cell>
          <cell r="CD31" t="str">
            <v>PLAN</v>
          </cell>
          <cell r="CE31">
            <v>350</v>
          </cell>
          <cell r="CF31">
            <v>339</v>
          </cell>
          <cell r="CG31">
            <v>311</v>
          </cell>
          <cell r="CH31">
            <v>124</v>
          </cell>
          <cell r="CI31">
            <v>65</v>
          </cell>
          <cell r="CJ31">
            <v>92</v>
          </cell>
          <cell r="CK31">
            <v>112</v>
          </cell>
          <cell r="CL31">
            <v>160</v>
          </cell>
          <cell r="CM31">
            <v>163</v>
          </cell>
          <cell r="CN31">
            <v>139</v>
          </cell>
          <cell r="CO31">
            <v>156</v>
          </cell>
          <cell r="CP31">
            <v>148</v>
          </cell>
          <cell r="CQ31">
            <v>2159</v>
          </cell>
          <cell r="CS31" t="str">
            <v>IC/IP (07,08,27,91)</v>
          </cell>
          <cell r="CT31" t="str">
            <v>PLAN</v>
          </cell>
          <cell r="DG31">
            <v>0</v>
          </cell>
          <cell r="DI31" t="str">
            <v>IC/IP (07,08,27,91)</v>
          </cell>
          <cell r="DJ31" t="str">
            <v>PLAN</v>
          </cell>
          <cell r="DK31">
            <v>137</v>
          </cell>
          <cell r="DL31">
            <v>194</v>
          </cell>
          <cell r="DM31">
            <v>250</v>
          </cell>
          <cell r="DN31">
            <v>376</v>
          </cell>
          <cell r="DO31">
            <v>169</v>
          </cell>
          <cell r="DP31">
            <v>147</v>
          </cell>
          <cell r="DQ31">
            <v>180</v>
          </cell>
          <cell r="DR31">
            <v>196</v>
          </cell>
          <cell r="DS31">
            <v>234</v>
          </cell>
          <cell r="DT31">
            <v>247</v>
          </cell>
          <cell r="DU31">
            <v>298</v>
          </cell>
          <cell r="DV31">
            <v>389</v>
          </cell>
          <cell r="DW31">
            <v>2817</v>
          </cell>
          <cell r="DY31" t="str">
            <v>IC/IP (07,08,27,91)</v>
          </cell>
          <cell r="DZ31" t="str">
            <v>PLAN</v>
          </cell>
          <cell r="EM31">
            <v>0</v>
          </cell>
        </row>
        <row r="32">
          <cell r="B32" t="str">
            <v>FCST</v>
          </cell>
          <cell r="C32">
            <v>11.974</v>
          </cell>
          <cell r="D32">
            <v>432.459</v>
          </cell>
          <cell r="E32">
            <v>449.11799999999982</v>
          </cell>
          <cell r="F32">
            <v>532.21500000000003</v>
          </cell>
          <cell r="G32">
            <v>348</v>
          </cell>
          <cell r="H32">
            <v>269.63900000000001</v>
          </cell>
          <cell r="I32">
            <v>592.76100000000008</v>
          </cell>
          <cell r="J32">
            <v>1390</v>
          </cell>
          <cell r="K32">
            <v>1211</v>
          </cell>
          <cell r="L32">
            <v>1304</v>
          </cell>
          <cell r="M32">
            <v>1250</v>
          </cell>
          <cell r="N32">
            <v>1264</v>
          </cell>
          <cell r="O32">
            <v>9055.1659999999993</v>
          </cell>
          <cell r="P32">
            <v>2953.1659999999993</v>
          </cell>
          <cell r="R32" t="str">
            <v>FCST</v>
          </cell>
          <cell r="S32">
            <v>1.3740000000000001</v>
          </cell>
          <cell r="T32">
            <v>313.75900000000001</v>
          </cell>
          <cell r="U32">
            <v>544.91799999999989</v>
          </cell>
          <cell r="V32">
            <v>515.21500000000003</v>
          </cell>
          <cell r="W32">
            <v>347</v>
          </cell>
          <cell r="X32">
            <v>260.17500000000001</v>
          </cell>
          <cell r="Y32">
            <v>582.78700000000003</v>
          </cell>
          <cell r="Z32">
            <v>708</v>
          </cell>
          <cell r="AA32">
            <v>652</v>
          </cell>
          <cell r="AB32">
            <v>710</v>
          </cell>
          <cell r="AC32">
            <v>685</v>
          </cell>
          <cell r="AD32">
            <v>724</v>
          </cell>
          <cell r="AE32">
            <v>6044.2280000000001</v>
          </cell>
          <cell r="AF32">
            <v>1021.2280000000001</v>
          </cell>
          <cell r="AH32" t="str">
            <v>FCST</v>
          </cell>
          <cell r="AI32">
            <v>1.3</v>
          </cell>
          <cell r="AJ32">
            <v>-1</v>
          </cell>
          <cell r="AK32">
            <v>91</v>
          </cell>
          <cell r="AM32">
            <v>2</v>
          </cell>
          <cell r="AN32">
            <v>0.89</v>
          </cell>
          <cell r="AO32">
            <v>0.45800000000000002</v>
          </cell>
          <cell r="AP32">
            <v>2</v>
          </cell>
          <cell r="AQ32">
            <v>7</v>
          </cell>
          <cell r="AR32">
            <v>5</v>
          </cell>
          <cell r="AS32">
            <v>43</v>
          </cell>
          <cell r="AT32">
            <v>73</v>
          </cell>
          <cell r="AU32">
            <v>224.648</v>
          </cell>
          <cell r="AV32">
            <v>177.648</v>
          </cell>
          <cell r="AX32" t="str">
            <v>FCST</v>
          </cell>
          <cell r="BK32">
            <v>0</v>
          </cell>
          <cell r="BL32">
            <v>0</v>
          </cell>
          <cell r="BN32" t="str">
            <v>FCST</v>
          </cell>
          <cell r="BQ32">
            <v>0.19900000000000001</v>
          </cell>
          <cell r="BR32">
            <v>0.215</v>
          </cell>
          <cell r="BT32">
            <v>0.16600000000000001</v>
          </cell>
          <cell r="BU32">
            <v>5.0000000000000001E-3</v>
          </cell>
          <cell r="BV32">
            <v>31</v>
          </cell>
          <cell r="BW32">
            <v>31</v>
          </cell>
          <cell r="BX32">
            <v>31</v>
          </cell>
          <cell r="BY32">
            <v>31</v>
          </cell>
          <cell r="BZ32">
            <v>31</v>
          </cell>
          <cell r="CA32">
            <v>155.58500000000001</v>
          </cell>
          <cell r="CB32">
            <v>155.58500000000001</v>
          </cell>
          <cell r="CD32" t="str">
            <v>FCST</v>
          </cell>
          <cell r="CE32">
            <v>7.3999999999999996E-2</v>
          </cell>
          <cell r="CF32">
            <v>95.358999999999995</v>
          </cell>
          <cell r="CG32">
            <v>424.59099999999989</v>
          </cell>
          <cell r="CH32">
            <v>255</v>
          </cell>
          <cell r="CI32">
            <v>229</v>
          </cell>
          <cell r="CJ32">
            <v>203.56700000000001</v>
          </cell>
          <cell r="CK32">
            <v>475.74400000000003</v>
          </cell>
          <cell r="CL32">
            <v>433</v>
          </cell>
          <cell r="CM32">
            <v>351</v>
          </cell>
          <cell r="CN32">
            <v>370</v>
          </cell>
          <cell r="CO32">
            <v>338</v>
          </cell>
          <cell r="CP32">
            <v>359</v>
          </cell>
          <cell r="CQ32">
            <v>3534.335</v>
          </cell>
          <cell r="CR32">
            <v>1375.335</v>
          </cell>
          <cell r="CT32" t="str">
            <v>FCST</v>
          </cell>
          <cell r="CW32">
            <v>28.774999999999999</v>
          </cell>
          <cell r="DG32">
            <v>28.774999999999999</v>
          </cell>
          <cell r="DH32">
            <v>28.774999999999999</v>
          </cell>
          <cell r="DJ32" t="str">
            <v>FCST</v>
          </cell>
          <cell r="DL32">
            <v>219.4</v>
          </cell>
          <cell r="DM32">
            <v>0.35300000000000864</v>
          </cell>
          <cell r="DN32">
            <v>255</v>
          </cell>
          <cell r="DO32">
            <v>114</v>
          </cell>
          <cell r="DP32">
            <v>55.552</v>
          </cell>
          <cell r="DQ32">
            <v>106.58</v>
          </cell>
          <cell r="DR32">
            <v>242</v>
          </cell>
          <cell r="DS32">
            <v>263</v>
          </cell>
          <cell r="DT32">
            <v>304</v>
          </cell>
          <cell r="DU32">
            <v>273</v>
          </cell>
          <cell r="DV32">
            <v>261</v>
          </cell>
          <cell r="DW32">
            <v>2093.8850000000002</v>
          </cell>
          <cell r="DX32">
            <v>-723.11499999999978</v>
          </cell>
          <cell r="DZ32" t="str">
            <v>FCST</v>
          </cell>
          <cell r="ED32">
            <v>5</v>
          </cell>
          <cell r="EE32">
            <v>2</v>
          </cell>
          <cell r="EM32">
            <v>7</v>
          </cell>
          <cell r="EN32">
            <v>7</v>
          </cell>
        </row>
        <row r="33">
          <cell r="B33" t="str">
            <v>ACT/PROJ</v>
          </cell>
          <cell r="C33">
            <v>11.974</v>
          </cell>
          <cell r="D33">
            <v>432.459</v>
          </cell>
          <cell r="E33">
            <v>449.11799999999982</v>
          </cell>
          <cell r="F33">
            <v>532.21500000000003</v>
          </cell>
          <cell r="G33">
            <v>348</v>
          </cell>
          <cell r="H33">
            <v>269.63900000000001</v>
          </cell>
          <cell r="I33">
            <v>592.76100000000008</v>
          </cell>
          <cell r="J33">
            <v>0</v>
          </cell>
          <cell r="K33">
            <v>0</v>
          </cell>
          <cell r="L33">
            <v>0</v>
          </cell>
          <cell r="M33">
            <v>0</v>
          </cell>
          <cell r="N33">
            <v>0</v>
          </cell>
          <cell r="O33">
            <v>2636.1659999999997</v>
          </cell>
          <cell r="R33" t="str">
            <v>ACT/PROJ</v>
          </cell>
          <cell r="S33">
            <v>1.3740000000000001</v>
          </cell>
          <cell r="T33">
            <v>313.75900000000001</v>
          </cell>
          <cell r="U33">
            <v>544.91799999999989</v>
          </cell>
          <cell r="V33">
            <v>515.21500000000003</v>
          </cell>
          <cell r="W33">
            <v>347</v>
          </cell>
          <cell r="X33">
            <v>260.17500000000001</v>
          </cell>
          <cell r="Y33">
            <v>582.78700000000003</v>
          </cell>
          <cell r="Z33">
            <v>0</v>
          </cell>
          <cell r="AA33">
            <v>0</v>
          </cell>
          <cell r="AB33">
            <v>0</v>
          </cell>
          <cell r="AC33">
            <v>0</v>
          </cell>
          <cell r="AD33">
            <v>0</v>
          </cell>
          <cell r="AE33">
            <v>2565.2280000000001</v>
          </cell>
          <cell r="AH33" t="str">
            <v>ACT/PROJ</v>
          </cell>
          <cell r="AI33">
            <v>1.3</v>
          </cell>
          <cell r="AJ33">
            <v>-1</v>
          </cell>
          <cell r="AK33">
            <v>91</v>
          </cell>
          <cell r="AM33">
            <v>2</v>
          </cell>
          <cell r="AN33">
            <v>0.89</v>
          </cell>
          <cell r="AO33">
            <v>0.45800000000000002</v>
          </cell>
          <cell r="AU33">
            <v>94.647999999999996</v>
          </cell>
          <cell r="AX33" t="str">
            <v>ACT/PROJ</v>
          </cell>
          <cell r="BC33">
            <v>0</v>
          </cell>
          <cell r="BK33">
            <v>0</v>
          </cell>
          <cell r="BN33" t="str">
            <v>ACT/PROJ</v>
          </cell>
          <cell r="BQ33">
            <v>0.19900000000000001</v>
          </cell>
          <cell r="BR33">
            <v>0.215</v>
          </cell>
          <cell r="BT33">
            <v>0.16600000000000001</v>
          </cell>
          <cell r="BU33">
            <v>5.0000000000000001E-3</v>
          </cell>
          <cell r="CA33">
            <v>0.58500000000000008</v>
          </cell>
          <cell r="CD33" t="str">
            <v>ACT/PROJ</v>
          </cell>
          <cell r="CE33">
            <v>7.3999999999999996E-2</v>
          </cell>
          <cell r="CF33">
            <v>95.358999999999995</v>
          </cell>
          <cell r="CG33">
            <v>424.59099999999989</v>
          </cell>
          <cell r="CH33">
            <v>255</v>
          </cell>
          <cell r="CI33">
            <v>229</v>
          </cell>
          <cell r="CJ33">
            <v>203.56700000000001</v>
          </cell>
          <cell r="CK33">
            <v>475.74400000000003</v>
          </cell>
          <cell r="CQ33">
            <v>1683.335</v>
          </cell>
          <cell r="CT33" t="str">
            <v>ACT/PROJ</v>
          </cell>
          <cell r="CW33">
            <v>28.774999999999999</v>
          </cell>
          <cell r="DG33">
            <v>28.774999999999999</v>
          </cell>
          <cell r="DJ33" t="str">
            <v>ACT/PROJ</v>
          </cell>
          <cell r="DL33">
            <v>219.4</v>
          </cell>
          <cell r="DM33">
            <v>0.35300000000000864</v>
          </cell>
          <cell r="DN33">
            <v>255</v>
          </cell>
          <cell r="DO33">
            <v>114</v>
          </cell>
          <cell r="DP33">
            <v>55.552</v>
          </cell>
          <cell r="DQ33">
            <v>106.58</v>
          </cell>
          <cell r="DW33">
            <v>750.8850000000001</v>
          </cell>
          <cell r="DZ33" t="str">
            <v>ACT/PROJ</v>
          </cell>
          <cell r="ED33">
            <v>5</v>
          </cell>
          <cell r="EE33">
            <v>2</v>
          </cell>
          <cell r="EF33">
            <v>0</v>
          </cell>
          <cell r="EM33">
            <v>7</v>
          </cell>
        </row>
        <row r="34">
          <cell r="A34" t="str">
            <v>COST TRANSFERS (65,99)</v>
          </cell>
          <cell r="B34" t="str">
            <v>PLAN</v>
          </cell>
          <cell r="C34">
            <v>0</v>
          </cell>
          <cell r="D34">
            <v>0</v>
          </cell>
          <cell r="E34">
            <v>0</v>
          </cell>
          <cell r="F34">
            <v>0</v>
          </cell>
          <cell r="G34">
            <v>0</v>
          </cell>
          <cell r="H34">
            <v>42</v>
          </cell>
          <cell r="I34">
            <v>50</v>
          </cell>
          <cell r="J34">
            <v>61</v>
          </cell>
          <cell r="K34">
            <v>73</v>
          </cell>
          <cell r="L34">
            <v>71</v>
          </cell>
          <cell r="M34">
            <v>81</v>
          </cell>
          <cell r="N34">
            <v>99</v>
          </cell>
          <cell r="O34">
            <v>477</v>
          </cell>
          <cell r="Q34" t="str">
            <v>COST TRANSFERS (65,99)</v>
          </cell>
          <cell r="R34" t="str">
            <v>PLAN</v>
          </cell>
          <cell r="S34">
            <v>0</v>
          </cell>
          <cell r="T34">
            <v>0</v>
          </cell>
          <cell r="U34">
            <v>0</v>
          </cell>
          <cell r="V34">
            <v>0</v>
          </cell>
          <cell r="W34">
            <v>0</v>
          </cell>
          <cell r="X34">
            <v>0</v>
          </cell>
          <cell r="Y34">
            <v>0</v>
          </cell>
          <cell r="Z34">
            <v>0</v>
          </cell>
          <cell r="AA34">
            <v>0</v>
          </cell>
          <cell r="AB34">
            <v>0</v>
          </cell>
          <cell r="AC34">
            <v>0</v>
          </cell>
          <cell r="AD34">
            <v>0</v>
          </cell>
          <cell r="AE34">
            <v>0</v>
          </cell>
          <cell r="AG34" t="str">
            <v>COST TRANSFERS (65,99)</v>
          </cell>
          <cell r="AH34" t="str">
            <v>PLAN</v>
          </cell>
          <cell r="AU34">
            <v>0</v>
          </cell>
          <cell r="AW34" t="str">
            <v>COST TRANSFERS (65,99)</v>
          </cell>
          <cell r="AX34" t="str">
            <v>PLAN</v>
          </cell>
          <cell r="BK34">
            <v>0</v>
          </cell>
          <cell r="BM34" t="str">
            <v>COST TRANSFERS (65,99)</v>
          </cell>
          <cell r="BN34" t="str">
            <v>PLAN</v>
          </cell>
          <cell r="CA34">
            <v>0</v>
          </cell>
          <cell r="CC34" t="str">
            <v>COST TRANSFERS (65,99)</v>
          </cell>
          <cell r="CD34" t="str">
            <v>PLAN</v>
          </cell>
          <cell r="CQ34">
            <v>0</v>
          </cell>
          <cell r="CS34" t="str">
            <v>COST TRANSFERS (65,99)</v>
          </cell>
          <cell r="CT34" t="str">
            <v>PLAN</v>
          </cell>
          <cell r="DG34">
            <v>0</v>
          </cell>
          <cell r="DI34" t="str">
            <v>COST TRANSFERS (65,99)</v>
          </cell>
          <cell r="DJ34" t="str">
            <v>PLAN</v>
          </cell>
          <cell r="DW34">
            <v>0</v>
          </cell>
          <cell r="DY34" t="str">
            <v>COST TRANSFERS (65,99)</v>
          </cell>
          <cell r="DZ34" t="str">
            <v>PLAN</v>
          </cell>
          <cell r="EM34">
            <v>0</v>
          </cell>
        </row>
        <row r="35">
          <cell r="B35" t="str">
            <v>FCST</v>
          </cell>
          <cell r="C35">
            <v>35.200000000000003</v>
          </cell>
          <cell r="D35">
            <v>93.6</v>
          </cell>
          <cell r="E35">
            <v>27.881</v>
          </cell>
          <cell r="F35">
            <v>91</v>
          </cell>
          <cell r="G35">
            <v>61</v>
          </cell>
          <cell r="H35">
            <v>69.28</v>
          </cell>
          <cell r="I35">
            <v>103.34100000000001</v>
          </cell>
          <cell r="J35">
            <v>79</v>
          </cell>
          <cell r="K35">
            <v>97</v>
          </cell>
          <cell r="L35">
            <v>89</v>
          </cell>
          <cell r="M35">
            <v>97</v>
          </cell>
          <cell r="N35">
            <v>96</v>
          </cell>
          <cell r="O35">
            <v>939.30200000000002</v>
          </cell>
          <cell r="P35">
            <v>462.30200000000002</v>
          </cell>
          <cell r="R35" t="str">
            <v>FCST</v>
          </cell>
          <cell r="S35">
            <v>0</v>
          </cell>
          <cell r="T35">
            <v>88.399999999999991</v>
          </cell>
          <cell r="U35">
            <v>27.881</v>
          </cell>
          <cell r="V35">
            <v>88</v>
          </cell>
          <cell r="W35">
            <v>40</v>
          </cell>
          <cell r="X35">
            <v>34.317999999999998</v>
          </cell>
          <cell r="Y35">
            <v>42.143000000000001</v>
          </cell>
          <cell r="Z35">
            <v>0</v>
          </cell>
          <cell r="AA35">
            <v>0</v>
          </cell>
          <cell r="AB35">
            <v>0</v>
          </cell>
          <cell r="AC35">
            <v>0</v>
          </cell>
          <cell r="AD35">
            <v>0</v>
          </cell>
          <cell r="AE35">
            <v>320.74199999999996</v>
          </cell>
          <cell r="AF35">
            <v>320.74199999999996</v>
          </cell>
          <cell r="AH35" t="str">
            <v>FCST</v>
          </cell>
          <cell r="AK35">
            <v>5</v>
          </cell>
          <cell r="AU35">
            <v>5</v>
          </cell>
          <cell r="AV35">
            <v>5</v>
          </cell>
          <cell r="AX35" t="str">
            <v>FCST</v>
          </cell>
          <cell r="BK35">
            <v>0</v>
          </cell>
          <cell r="BL35">
            <v>0</v>
          </cell>
          <cell r="BN35" t="str">
            <v>FCST</v>
          </cell>
          <cell r="CA35">
            <v>0</v>
          </cell>
          <cell r="CB35">
            <v>0</v>
          </cell>
          <cell r="CD35" t="str">
            <v>FCST</v>
          </cell>
          <cell r="CF35">
            <v>23.8</v>
          </cell>
          <cell r="CG35">
            <v>17.881</v>
          </cell>
          <cell r="CH35">
            <v>29</v>
          </cell>
          <cell r="CI35">
            <v>28</v>
          </cell>
          <cell r="CJ35">
            <v>21.908999999999999</v>
          </cell>
          <cell r="CK35">
            <v>28.067</v>
          </cell>
          <cell r="CQ35">
            <v>148.65700000000001</v>
          </cell>
          <cell r="CR35">
            <v>148.65700000000001</v>
          </cell>
          <cell r="CT35" t="str">
            <v>FCST</v>
          </cell>
          <cell r="DG35">
            <v>0</v>
          </cell>
          <cell r="DH35">
            <v>0</v>
          </cell>
          <cell r="DJ35" t="str">
            <v>FCST</v>
          </cell>
          <cell r="DL35">
            <v>64.599999999999994</v>
          </cell>
          <cell r="DN35">
            <v>59</v>
          </cell>
          <cell r="DO35">
            <v>12</v>
          </cell>
          <cell r="DP35">
            <v>12.409000000000001</v>
          </cell>
          <cell r="DQ35">
            <v>14.076000000000001</v>
          </cell>
          <cell r="DW35">
            <v>162.08499999999998</v>
          </cell>
          <cell r="DX35">
            <v>162.08499999999998</v>
          </cell>
          <cell r="DZ35" t="str">
            <v>FCST</v>
          </cell>
          <cell r="EC35">
            <v>5</v>
          </cell>
          <cell r="EM35">
            <v>5</v>
          </cell>
          <cell r="EN35">
            <v>5</v>
          </cell>
        </row>
        <row r="36">
          <cell r="B36" t="str">
            <v>ACT/PROJ</v>
          </cell>
          <cell r="C36">
            <v>35.200000000000003</v>
          </cell>
          <cell r="D36">
            <v>93.6</v>
          </cell>
          <cell r="E36">
            <v>27.881</v>
          </cell>
          <cell r="F36">
            <v>91</v>
          </cell>
          <cell r="G36">
            <v>61</v>
          </cell>
          <cell r="H36">
            <v>69.28</v>
          </cell>
          <cell r="I36">
            <v>103.34100000000001</v>
          </cell>
          <cell r="J36">
            <v>0</v>
          </cell>
          <cell r="K36">
            <v>0</v>
          </cell>
          <cell r="L36">
            <v>0</v>
          </cell>
          <cell r="M36">
            <v>0</v>
          </cell>
          <cell r="N36">
            <v>0</v>
          </cell>
          <cell r="O36">
            <v>481.30200000000002</v>
          </cell>
          <cell r="R36" t="str">
            <v>ACT/PROJ</v>
          </cell>
          <cell r="S36">
            <v>0</v>
          </cell>
          <cell r="T36">
            <v>88.399999999999991</v>
          </cell>
          <cell r="U36">
            <v>27.881</v>
          </cell>
          <cell r="V36">
            <v>88</v>
          </cell>
          <cell r="W36">
            <v>40</v>
          </cell>
          <cell r="X36">
            <v>34.317999999999998</v>
          </cell>
          <cell r="Y36">
            <v>42.143000000000001</v>
          </cell>
          <cell r="Z36">
            <v>0</v>
          </cell>
          <cell r="AA36">
            <v>0</v>
          </cell>
          <cell r="AB36">
            <v>0</v>
          </cell>
          <cell r="AC36">
            <v>0</v>
          </cell>
          <cell r="AD36">
            <v>0</v>
          </cell>
          <cell r="AE36">
            <v>320.74199999999996</v>
          </cell>
          <cell r="AH36" t="str">
            <v>ACT/PROJ</v>
          </cell>
          <cell r="AK36">
            <v>5</v>
          </cell>
          <cell r="AU36">
            <v>5</v>
          </cell>
          <cell r="AX36" t="str">
            <v>ACT/PROJ</v>
          </cell>
          <cell r="BC36">
            <v>0</v>
          </cell>
          <cell r="BK36">
            <v>0</v>
          </cell>
          <cell r="BN36" t="str">
            <v>ACT/PROJ</v>
          </cell>
          <cell r="CA36">
            <v>0</v>
          </cell>
          <cell r="CD36" t="str">
            <v>ACT/PROJ</v>
          </cell>
          <cell r="CF36">
            <v>23.8</v>
          </cell>
          <cell r="CG36">
            <v>17.881</v>
          </cell>
          <cell r="CH36">
            <v>29</v>
          </cell>
          <cell r="CI36">
            <v>28</v>
          </cell>
          <cell r="CJ36">
            <v>21.908999999999999</v>
          </cell>
          <cell r="CK36">
            <v>28.067</v>
          </cell>
          <cell r="CQ36">
            <v>148.65700000000001</v>
          </cell>
          <cell r="CT36" t="str">
            <v>ACT/PROJ</v>
          </cell>
          <cell r="DG36">
            <v>0</v>
          </cell>
          <cell r="DJ36" t="str">
            <v>ACT/PROJ</v>
          </cell>
          <cell r="DL36">
            <v>64.599999999999994</v>
          </cell>
          <cell r="DM36">
            <v>0</v>
          </cell>
          <cell r="DN36">
            <v>59</v>
          </cell>
          <cell r="DO36">
            <v>12</v>
          </cell>
          <cell r="DP36">
            <v>12.409000000000001</v>
          </cell>
          <cell r="DQ36">
            <v>14.076000000000001</v>
          </cell>
          <cell r="DW36">
            <v>162.08499999999998</v>
          </cell>
          <cell r="DZ36" t="str">
            <v>ACT/PROJ</v>
          </cell>
          <cell r="EC36">
            <v>5</v>
          </cell>
          <cell r="EM36">
            <v>5</v>
          </cell>
        </row>
        <row r="37">
          <cell r="A37" t="str">
            <v>OTHER DIRECT COSTS</v>
          </cell>
          <cell r="B37" t="str">
            <v>PLAN</v>
          </cell>
          <cell r="C37">
            <v>165</v>
          </cell>
          <cell r="D37">
            <v>195</v>
          </cell>
          <cell r="E37">
            <v>250</v>
          </cell>
          <cell r="F37">
            <v>222</v>
          </cell>
          <cell r="G37">
            <v>164</v>
          </cell>
          <cell r="H37">
            <v>380.81700000000001</v>
          </cell>
          <cell r="I37">
            <v>310</v>
          </cell>
          <cell r="J37">
            <v>406</v>
          </cell>
          <cell r="K37">
            <v>380</v>
          </cell>
          <cell r="L37">
            <v>472</v>
          </cell>
          <cell r="M37">
            <v>652</v>
          </cell>
          <cell r="N37">
            <v>659</v>
          </cell>
          <cell r="O37">
            <v>4255.817</v>
          </cell>
          <cell r="Q37" t="str">
            <v>OTHER DIRECT COSTS</v>
          </cell>
          <cell r="R37" t="str">
            <v>PLAN</v>
          </cell>
          <cell r="S37">
            <v>75</v>
          </cell>
          <cell r="T37">
            <v>121</v>
          </cell>
          <cell r="U37">
            <v>183</v>
          </cell>
          <cell r="V37">
            <v>121</v>
          </cell>
          <cell r="W37">
            <v>72</v>
          </cell>
          <cell r="X37">
            <v>289.81700000000001</v>
          </cell>
          <cell r="Y37">
            <v>86</v>
          </cell>
          <cell r="Z37">
            <v>89</v>
          </cell>
          <cell r="AA37">
            <v>102</v>
          </cell>
          <cell r="AB37">
            <v>168</v>
          </cell>
          <cell r="AC37">
            <v>221</v>
          </cell>
          <cell r="AD37">
            <v>177</v>
          </cell>
          <cell r="AE37">
            <v>1704.817</v>
          </cell>
          <cell r="AG37" t="str">
            <v>OTHER DIRECT COSTS</v>
          </cell>
          <cell r="AH37" t="str">
            <v>PLAN</v>
          </cell>
          <cell r="AI37">
            <v>40</v>
          </cell>
          <cell r="AJ37">
            <v>83</v>
          </cell>
          <cell r="AK37">
            <v>51</v>
          </cell>
          <cell r="AL37">
            <v>64</v>
          </cell>
          <cell r="AM37">
            <v>46</v>
          </cell>
          <cell r="AN37">
            <v>53</v>
          </cell>
          <cell r="AO37">
            <v>60</v>
          </cell>
          <cell r="AP37">
            <v>65</v>
          </cell>
          <cell r="AQ37">
            <v>86</v>
          </cell>
          <cell r="AR37">
            <v>84</v>
          </cell>
          <cell r="AS37">
            <v>72</v>
          </cell>
          <cell r="AT37">
            <v>78</v>
          </cell>
          <cell r="AU37">
            <v>782</v>
          </cell>
          <cell r="AW37" t="str">
            <v>OTHER DIRECT COSTS</v>
          </cell>
          <cell r="AX37" t="str">
            <v>PLAN</v>
          </cell>
          <cell r="AY37">
            <v>0</v>
          </cell>
          <cell r="AZ37">
            <v>0</v>
          </cell>
          <cell r="BA37">
            <v>0</v>
          </cell>
          <cell r="BB37">
            <v>0</v>
          </cell>
          <cell r="BC37">
            <v>1</v>
          </cell>
          <cell r="BD37">
            <v>1</v>
          </cell>
          <cell r="BE37">
            <v>1</v>
          </cell>
          <cell r="BF37">
            <v>1</v>
          </cell>
          <cell r="BG37">
            <v>1</v>
          </cell>
          <cell r="BH37">
            <v>1</v>
          </cell>
          <cell r="BI37">
            <v>1</v>
          </cell>
          <cell r="BJ37">
            <v>0</v>
          </cell>
          <cell r="BK37">
            <v>7</v>
          </cell>
          <cell r="BM37" t="str">
            <v>OTHER DIRECT COSTS</v>
          </cell>
          <cell r="BN37" t="str">
            <v>PLAN</v>
          </cell>
          <cell r="CA37">
            <v>0</v>
          </cell>
          <cell r="CC37" t="str">
            <v>OTHER DIRECT COSTS</v>
          </cell>
          <cell r="CD37" t="str">
            <v>PLAN</v>
          </cell>
          <cell r="CE37">
            <v>32</v>
          </cell>
          <cell r="CF37">
            <v>34</v>
          </cell>
          <cell r="CG37">
            <v>90</v>
          </cell>
          <cell r="CH37">
            <v>30</v>
          </cell>
          <cell r="CI37">
            <v>21</v>
          </cell>
          <cell r="CJ37">
            <v>219</v>
          </cell>
          <cell r="CK37">
            <v>15</v>
          </cell>
          <cell r="CL37">
            <v>17</v>
          </cell>
          <cell r="CM37">
            <v>6</v>
          </cell>
          <cell r="CN37">
            <v>74</v>
          </cell>
          <cell r="CO37">
            <v>101</v>
          </cell>
          <cell r="CP37">
            <v>71</v>
          </cell>
          <cell r="CQ37">
            <v>710</v>
          </cell>
          <cell r="CS37" t="str">
            <v>OTHER DIRECT COSTS</v>
          </cell>
          <cell r="CT37" t="str">
            <v>PLAN</v>
          </cell>
          <cell r="CX37">
            <v>23</v>
          </cell>
          <cell r="CY37">
            <v>1</v>
          </cell>
          <cell r="CZ37">
            <v>0</v>
          </cell>
          <cell r="DA37">
            <v>6</v>
          </cell>
          <cell r="DB37">
            <v>2</v>
          </cell>
          <cell r="DC37">
            <v>5</v>
          </cell>
          <cell r="DD37">
            <v>6</v>
          </cell>
          <cell r="DE37">
            <v>6</v>
          </cell>
          <cell r="DF37">
            <v>12</v>
          </cell>
          <cell r="DG37">
            <v>61</v>
          </cell>
          <cell r="DI37" t="str">
            <v>OTHER DIRECT COSTS</v>
          </cell>
          <cell r="DJ37" t="str">
            <v>PLAN</v>
          </cell>
          <cell r="DK37">
            <v>3</v>
          </cell>
          <cell r="DL37">
            <v>4</v>
          </cell>
          <cell r="DM37">
            <v>42</v>
          </cell>
          <cell r="DN37">
            <v>4</v>
          </cell>
          <cell r="DO37">
            <v>4</v>
          </cell>
          <cell r="DP37">
            <v>17</v>
          </cell>
          <cell r="DQ37">
            <v>5</v>
          </cell>
          <cell r="DR37">
            <v>5</v>
          </cell>
          <cell r="DS37">
            <v>5</v>
          </cell>
          <cell r="DT37">
            <v>4</v>
          </cell>
          <cell r="DU37">
            <v>42</v>
          </cell>
          <cell r="DV37">
            <v>16</v>
          </cell>
          <cell r="DW37">
            <v>151</v>
          </cell>
          <cell r="DY37" t="str">
            <v>OTHER DIRECT COSTS</v>
          </cell>
          <cell r="DZ37" t="str">
            <v>PLAN</v>
          </cell>
          <cell r="EF37">
            <v>0.81699999999999995</v>
          </cell>
          <cell r="EM37">
            <v>0.81699999999999995</v>
          </cell>
        </row>
        <row r="38">
          <cell r="B38" t="str">
            <v>FCST</v>
          </cell>
          <cell r="C38">
            <v>147.10000000000002</v>
          </cell>
          <cell r="D38">
            <v>138.24100000000001</v>
          </cell>
          <cell r="E38">
            <v>248.274</v>
          </cell>
          <cell r="F38">
            <v>287.19</v>
          </cell>
          <cell r="G38">
            <v>211.19900000000001</v>
          </cell>
          <cell r="H38">
            <v>1048.836</v>
          </cell>
          <cell r="I38">
            <v>201.30600000000007</v>
          </cell>
          <cell r="J38">
            <v>373</v>
          </cell>
          <cell r="K38">
            <v>429</v>
          </cell>
          <cell r="L38">
            <v>499</v>
          </cell>
          <cell r="M38">
            <v>576</v>
          </cell>
          <cell r="N38">
            <v>778</v>
          </cell>
          <cell r="O38">
            <v>4937.1460000000006</v>
          </cell>
          <cell r="P38">
            <v>681.32900000000063</v>
          </cell>
          <cell r="R38" t="str">
            <v>FCST</v>
          </cell>
          <cell r="S38">
            <v>106.7</v>
          </cell>
          <cell r="T38">
            <v>59.300000000000011</v>
          </cell>
          <cell r="U38">
            <v>142.25899999999999</v>
          </cell>
          <cell r="V38">
            <v>206</v>
          </cell>
          <cell r="W38">
            <v>124.497</v>
          </cell>
          <cell r="X38">
            <v>171.72300000000001</v>
          </cell>
          <cell r="Y38">
            <v>75.185000000000016</v>
          </cell>
          <cell r="Z38">
            <v>84</v>
          </cell>
          <cell r="AA38">
            <v>165</v>
          </cell>
          <cell r="AB38">
            <v>206</v>
          </cell>
          <cell r="AC38">
            <v>167</v>
          </cell>
          <cell r="AD38">
            <v>348</v>
          </cell>
          <cell r="AE38">
            <v>1855.6640000000002</v>
          </cell>
          <cell r="AF38">
            <v>150.84700000000021</v>
          </cell>
          <cell r="AH38" t="str">
            <v>FCST</v>
          </cell>
          <cell r="AI38">
            <v>51.7</v>
          </cell>
          <cell r="AJ38">
            <v>38</v>
          </cell>
          <cell r="AK38">
            <v>66</v>
          </cell>
          <cell r="AL38">
            <v>90</v>
          </cell>
          <cell r="AM38">
            <v>44</v>
          </cell>
          <cell r="AN38">
            <v>55.442999999999998</v>
          </cell>
          <cell r="AO38">
            <v>24.318000000000001</v>
          </cell>
          <cell r="AP38">
            <v>57</v>
          </cell>
          <cell r="AQ38">
            <v>102</v>
          </cell>
          <cell r="AR38">
            <v>115</v>
          </cell>
          <cell r="AS38">
            <v>97</v>
          </cell>
          <cell r="AT38">
            <v>132</v>
          </cell>
          <cell r="AU38">
            <v>872.46100000000001</v>
          </cell>
          <cell r="AV38">
            <v>90.461000000000013</v>
          </cell>
          <cell r="AX38" t="str">
            <v>FCST</v>
          </cell>
          <cell r="AY38">
            <v>0</v>
          </cell>
          <cell r="AZ38">
            <v>0.76800000000000002</v>
          </cell>
          <cell r="BA38">
            <v>9.1370000000000005</v>
          </cell>
          <cell r="BB38">
            <v>0.19</v>
          </cell>
          <cell r="BC38">
            <v>2.218</v>
          </cell>
          <cell r="BD38">
            <v>5.4359999999999991</v>
          </cell>
          <cell r="BE38">
            <v>3.4169999999999998</v>
          </cell>
          <cell r="BF38">
            <v>0</v>
          </cell>
          <cell r="BG38">
            <v>0</v>
          </cell>
          <cell r="BH38">
            <v>5</v>
          </cell>
          <cell r="BI38">
            <v>0</v>
          </cell>
          <cell r="BJ38">
            <v>0</v>
          </cell>
          <cell r="BK38">
            <v>26.165999999999997</v>
          </cell>
          <cell r="BL38">
            <v>19.165999999999997</v>
          </cell>
          <cell r="BN38" t="str">
            <v>FCST</v>
          </cell>
          <cell r="BO38">
            <v>6.7</v>
          </cell>
          <cell r="BP38">
            <v>2.2000000000000002</v>
          </cell>
          <cell r="BQ38">
            <v>1</v>
          </cell>
          <cell r="BR38">
            <v>6</v>
          </cell>
          <cell r="BS38">
            <v>0.497</v>
          </cell>
          <cell r="BT38">
            <v>1.089</v>
          </cell>
          <cell r="BU38">
            <v>1.107</v>
          </cell>
          <cell r="CA38">
            <v>18.593</v>
          </cell>
          <cell r="CB38">
            <v>18.593</v>
          </cell>
          <cell r="CD38" t="str">
            <v>FCST</v>
          </cell>
          <cell r="CE38">
            <v>0.60000000000000009</v>
          </cell>
          <cell r="CF38">
            <v>3.6999999999999997</v>
          </cell>
          <cell r="CG38">
            <v>54.358999999999995</v>
          </cell>
          <cell r="CH38">
            <v>36</v>
          </cell>
          <cell r="CI38">
            <v>74</v>
          </cell>
          <cell r="CJ38">
            <v>95.674000000000007</v>
          </cell>
          <cell r="CK38">
            <v>12.987000000000002</v>
          </cell>
          <cell r="CL38">
            <v>19</v>
          </cell>
          <cell r="CM38">
            <v>38</v>
          </cell>
          <cell r="CN38">
            <v>83</v>
          </cell>
          <cell r="CO38">
            <v>57</v>
          </cell>
          <cell r="CP38">
            <v>28</v>
          </cell>
          <cell r="CQ38">
            <v>502.32</v>
          </cell>
          <cell r="CR38">
            <v>-207.68</v>
          </cell>
          <cell r="CT38" t="str">
            <v>FCST</v>
          </cell>
          <cell r="CU38">
            <v>1.9</v>
          </cell>
          <cell r="CV38">
            <v>2</v>
          </cell>
          <cell r="CW38">
            <v>5</v>
          </cell>
          <cell r="CY38">
            <v>1</v>
          </cell>
          <cell r="CZ38">
            <v>9.1910000000000007</v>
          </cell>
          <cell r="DA38">
            <v>5.1150000000000002</v>
          </cell>
          <cell r="DB38">
            <v>2</v>
          </cell>
          <cell r="DC38">
            <v>1</v>
          </cell>
          <cell r="DD38">
            <v>2</v>
          </cell>
          <cell r="DE38">
            <v>8</v>
          </cell>
          <cell r="DF38">
            <v>3</v>
          </cell>
          <cell r="DG38">
            <v>40.206000000000003</v>
          </cell>
          <cell r="DH38">
            <v>-20.793999999999997</v>
          </cell>
          <cell r="DJ38" t="str">
            <v>FCST</v>
          </cell>
          <cell r="DK38">
            <v>42</v>
          </cell>
          <cell r="DL38">
            <v>11.900000000000006</v>
          </cell>
          <cell r="DM38">
            <v>15.899999999999991</v>
          </cell>
          <cell r="DN38">
            <v>64</v>
          </cell>
          <cell r="DO38">
            <v>1</v>
          </cell>
          <cell r="DP38">
            <v>12.750999999999999</v>
          </cell>
          <cell r="DQ38">
            <v>24.488</v>
          </cell>
          <cell r="DR38">
            <v>6</v>
          </cell>
          <cell r="DS38">
            <v>24</v>
          </cell>
          <cell r="DT38">
            <v>6</v>
          </cell>
          <cell r="DU38">
            <v>5</v>
          </cell>
          <cell r="DV38">
            <v>185</v>
          </cell>
          <cell r="DW38">
            <v>398.03899999999999</v>
          </cell>
          <cell r="DX38">
            <v>247.03899999999999</v>
          </cell>
          <cell r="DZ38" t="str">
            <v>FCST</v>
          </cell>
          <cell r="EA38">
            <v>3.8000000000000003</v>
          </cell>
          <cell r="EB38">
            <v>1.5</v>
          </cell>
          <cell r="ED38">
            <v>10</v>
          </cell>
          <cell r="EE38">
            <v>4</v>
          </cell>
          <cell r="EF38">
            <v>-2.4249999999999998</v>
          </cell>
          <cell r="EG38">
            <v>7.17</v>
          </cell>
          <cell r="EM38">
            <v>24.045000000000002</v>
          </cell>
          <cell r="EN38">
            <v>23.228000000000002</v>
          </cell>
        </row>
        <row r="39">
          <cell r="B39" t="str">
            <v>ACT/PROJ</v>
          </cell>
          <cell r="C39">
            <v>147.10000000000002</v>
          </cell>
          <cell r="D39">
            <v>138.24100000000001</v>
          </cell>
          <cell r="E39">
            <v>248.274</v>
          </cell>
          <cell r="F39">
            <v>287.19</v>
          </cell>
          <cell r="G39">
            <v>211.19900000000001</v>
          </cell>
          <cell r="H39">
            <v>1048.836</v>
          </cell>
          <cell r="I39">
            <v>201.30600000000007</v>
          </cell>
          <cell r="J39">
            <v>0</v>
          </cell>
          <cell r="K39">
            <v>0</v>
          </cell>
          <cell r="L39">
            <v>0</v>
          </cell>
          <cell r="M39">
            <v>0</v>
          </cell>
          <cell r="N39">
            <v>0</v>
          </cell>
          <cell r="O39">
            <v>2282.1460000000002</v>
          </cell>
          <cell r="R39" t="str">
            <v>ACT/PROJ</v>
          </cell>
          <cell r="S39">
            <v>106.7</v>
          </cell>
          <cell r="T39">
            <v>59.300000000000011</v>
          </cell>
          <cell r="U39">
            <v>142.25899999999999</v>
          </cell>
          <cell r="V39">
            <v>206</v>
          </cell>
          <cell r="W39">
            <v>124.497</v>
          </cell>
          <cell r="X39">
            <v>171.72300000000001</v>
          </cell>
          <cell r="Y39">
            <v>75.185000000000016</v>
          </cell>
          <cell r="Z39">
            <v>0</v>
          </cell>
          <cell r="AA39">
            <v>0</v>
          </cell>
          <cell r="AB39">
            <v>0</v>
          </cell>
          <cell r="AC39">
            <v>0</v>
          </cell>
          <cell r="AD39">
            <v>0</v>
          </cell>
          <cell r="AE39">
            <v>885.6640000000001</v>
          </cell>
          <cell r="AH39" t="str">
            <v>ACT/PROJ</v>
          </cell>
          <cell r="AI39">
            <v>51.7</v>
          </cell>
          <cell r="AJ39">
            <v>38</v>
          </cell>
          <cell r="AK39">
            <v>66</v>
          </cell>
          <cell r="AL39">
            <v>90</v>
          </cell>
          <cell r="AM39">
            <v>44</v>
          </cell>
          <cell r="AN39">
            <v>55.442999999999998</v>
          </cell>
          <cell r="AO39">
            <v>24.318000000000001</v>
          </cell>
          <cell r="AU39">
            <v>369.46099999999996</v>
          </cell>
          <cell r="AX39" t="str">
            <v>ACT/PROJ</v>
          </cell>
          <cell r="AY39">
            <v>0</v>
          </cell>
          <cell r="AZ39">
            <v>0.76800000000000002</v>
          </cell>
          <cell r="BA39">
            <v>9.1370000000000005</v>
          </cell>
          <cell r="BB39">
            <v>0.19</v>
          </cell>
          <cell r="BC39">
            <v>2.218</v>
          </cell>
          <cell r="BD39">
            <v>5.4359999999999991</v>
          </cell>
          <cell r="BE39">
            <v>3.4169999999999998</v>
          </cell>
          <cell r="BK39">
            <v>21.165999999999997</v>
          </cell>
          <cell r="BN39" t="str">
            <v>ACT/PROJ</v>
          </cell>
          <cell r="BO39">
            <v>6.7</v>
          </cell>
          <cell r="BP39">
            <v>2.2000000000000002</v>
          </cell>
          <cell r="BQ39">
            <v>1</v>
          </cell>
          <cell r="BR39">
            <v>6</v>
          </cell>
          <cell r="BS39">
            <v>0.497</v>
          </cell>
          <cell r="BT39">
            <v>1.089</v>
          </cell>
          <cell r="BU39">
            <v>1.107</v>
          </cell>
          <cell r="CA39">
            <v>18.593</v>
          </cell>
          <cell r="CD39" t="str">
            <v>ACT/PROJ</v>
          </cell>
          <cell r="CE39">
            <v>0.60000000000000009</v>
          </cell>
          <cell r="CF39">
            <v>3.6999999999999997</v>
          </cell>
          <cell r="CG39">
            <v>54.358999999999995</v>
          </cell>
          <cell r="CH39">
            <v>36</v>
          </cell>
          <cell r="CI39">
            <v>74</v>
          </cell>
          <cell r="CJ39">
            <v>95.674000000000007</v>
          </cell>
          <cell r="CK39">
            <v>12.987000000000002</v>
          </cell>
          <cell r="CQ39">
            <v>277.32</v>
          </cell>
          <cell r="CT39" t="str">
            <v>ACT/PROJ</v>
          </cell>
          <cell r="CU39">
            <v>1.9</v>
          </cell>
          <cell r="CV39">
            <v>2</v>
          </cell>
          <cell r="CW39">
            <v>5</v>
          </cell>
          <cell r="CY39">
            <v>1</v>
          </cell>
          <cell r="CZ39">
            <v>9.1910000000000007</v>
          </cell>
          <cell r="DA39">
            <v>5.1150000000000002</v>
          </cell>
          <cell r="DG39">
            <v>24.206000000000003</v>
          </cell>
          <cell r="DJ39" t="str">
            <v>ACT/PROJ</v>
          </cell>
          <cell r="DK39">
            <v>42</v>
          </cell>
          <cell r="DL39">
            <v>11.900000000000006</v>
          </cell>
          <cell r="DM39">
            <v>15.899999999999991</v>
          </cell>
          <cell r="DN39">
            <v>64</v>
          </cell>
          <cell r="DO39">
            <v>1</v>
          </cell>
          <cell r="DP39">
            <v>12.750999999999999</v>
          </cell>
          <cell r="DQ39">
            <v>24.488</v>
          </cell>
          <cell r="DW39">
            <v>172.03900000000002</v>
          </cell>
          <cell r="DZ39" t="str">
            <v>ACT/PROJ</v>
          </cell>
          <cell r="EA39">
            <v>3.8000000000000003</v>
          </cell>
          <cell r="EB39">
            <v>1.5</v>
          </cell>
          <cell r="ED39">
            <v>10</v>
          </cell>
          <cell r="EE39">
            <v>4</v>
          </cell>
          <cell r="EF39">
            <v>-2.4249999999999998</v>
          </cell>
          <cell r="EG39">
            <v>7.17</v>
          </cell>
          <cell r="EM39">
            <v>24.045000000000002</v>
          </cell>
        </row>
        <row r="40">
          <cell r="A40" t="str">
            <v>TOTAL</v>
          </cell>
          <cell r="B40" t="str">
            <v>PLAN</v>
          </cell>
          <cell r="C40">
            <v>3439.7</v>
          </cell>
          <cell r="D40">
            <v>3754.7</v>
          </cell>
          <cell r="E40">
            <v>3014.7</v>
          </cell>
          <cell r="F40">
            <v>2602.5</v>
          </cell>
          <cell r="G40">
            <v>2587</v>
          </cell>
          <cell r="H40">
            <v>3429.817</v>
          </cell>
          <cell r="I40">
            <v>4312</v>
          </cell>
          <cell r="J40">
            <v>4829.2</v>
          </cell>
          <cell r="K40">
            <v>5615</v>
          </cell>
          <cell r="L40">
            <v>5723</v>
          </cell>
          <cell r="M40">
            <v>5691.9</v>
          </cell>
          <cell r="N40">
            <v>5901.2</v>
          </cell>
          <cell r="O40">
            <v>50900.716999999997</v>
          </cell>
          <cell r="Q40" t="str">
            <v>TOTAL</v>
          </cell>
          <cell r="R40" t="str">
            <v>PLAN</v>
          </cell>
          <cell r="S40">
            <v>2391.6999999999998</v>
          </cell>
          <cell r="T40">
            <v>2141.6999999999998</v>
          </cell>
          <cell r="U40">
            <v>2173.6999999999998</v>
          </cell>
          <cell r="V40">
            <v>1752.5</v>
          </cell>
          <cell r="W40">
            <v>1414</v>
          </cell>
          <cell r="X40">
            <v>2018.817</v>
          </cell>
          <cell r="Y40">
            <v>1480</v>
          </cell>
          <cell r="Z40">
            <v>1762.2</v>
          </cell>
          <cell r="AA40">
            <v>3073.2</v>
          </cell>
          <cell r="AB40">
            <v>2810.2</v>
          </cell>
          <cell r="AC40">
            <v>3121.7</v>
          </cell>
          <cell r="AD40">
            <v>3381.6</v>
          </cell>
          <cell r="AE40">
            <v>27521.316999999999</v>
          </cell>
          <cell r="AG40" t="str">
            <v>TOTAL</v>
          </cell>
          <cell r="AH40" t="str">
            <v>PLAN</v>
          </cell>
          <cell r="AI40">
            <v>1491</v>
          </cell>
          <cell r="AJ40">
            <v>920</v>
          </cell>
          <cell r="AK40">
            <v>883</v>
          </cell>
          <cell r="AL40">
            <v>690</v>
          </cell>
          <cell r="AM40">
            <v>772</v>
          </cell>
          <cell r="AN40">
            <v>679</v>
          </cell>
          <cell r="AO40">
            <v>797</v>
          </cell>
          <cell r="AP40">
            <v>1005</v>
          </cell>
          <cell r="AQ40">
            <v>1426</v>
          </cell>
          <cell r="AR40">
            <v>1530</v>
          </cell>
          <cell r="AS40">
            <v>1556</v>
          </cell>
          <cell r="AT40">
            <v>1791.4</v>
          </cell>
          <cell r="AU40">
            <v>13540.4</v>
          </cell>
          <cell r="AW40" t="str">
            <v>TOTAL</v>
          </cell>
          <cell r="AX40" t="str">
            <v>PLAN</v>
          </cell>
          <cell r="AY40">
            <v>1</v>
          </cell>
          <cell r="AZ40">
            <v>1</v>
          </cell>
          <cell r="BA40">
            <v>1</v>
          </cell>
          <cell r="BB40">
            <v>1</v>
          </cell>
          <cell r="BC40">
            <v>2</v>
          </cell>
          <cell r="BD40">
            <v>2</v>
          </cell>
          <cell r="BE40">
            <v>2</v>
          </cell>
          <cell r="BF40">
            <v>2</v>
          </cell>
          <cell r="BG40">
            <v>1.8</v>
          </cell>
          <cell r="BH40">
            <v>1.8</v>
          </cell>
          <cell r="BI40">
            <v>1.8</v>
          </cell>
          <cell r="BJ40">
            <v>0.8</v>
          </cell>
          <cell r="BK40">
            <v>18.200000000000003</v>
          </cell>
          <cell r="BM40" t="str">
            <v>TOTAL</v>
          </cell>
          <cell r="BN40" t="str">
            <v>PLAN</v>
          </cell>
          <cell r="BO40">
            <v>7</v>
          </cell>
          <cell r="BP40">
            <v>9</v>
          </cell>
          <cell r="BQ40">
            <v>12</v>
          </cell>
          <cell r="BR40">
            <v>16.8</v>
          </cell>
          <cell r="BS40">
            <v>25.8</v>
          </cell>
          <cell r="BT40">
            <v>25.8</v>
          </cell>
          <cell r="BU40">
            <v>19.8</v>
          </cell>
          <cell r="BV40">
            <v>17</v>
          </cell>
          <cell r="BW40">
            <v>15</v>
          </cell>
          <cell r="BX40">
            <v>13</v>
          </cell>
          <cell r="BY40">
            <v>9</v>
          </cell>
          <cell r="BZ40">
            <v>8</v>
          </cell>
          <cell r="CA40">
            <v>178.2</v>
          </cell>
          <cell r="CC40" t="str">
            <v>TOTAL</v>
          </cell>
          <cell r="CD40" t="str">
            <v>PLAN</v>
          </cell>
          <cell r="CE40">
            <v>689</v>
          </cell>
          <cell r="CF40">
            <v>709</v>
          </cell>
          <cell r="CG40">
            <v>729</v>
          </cell>
          <cell r="CH40">
            <v>512</v>
          </cell>
          <cell r="CI40">
            <v>310</v>
          </cell>
          <cell r="CJ40">
            <v>566</v>
          </cell>
          <cell r="CK40">
            <v>317</v>
          </cell>
          <cell r="CL40">
            <v>364</v>
          </cell>
          <cell r="CM40">
            <v>367</v>
          </cell>
          <cell r="CN40">
            <v>427</v>
          </cell>
          <cell r="CO40">
            <v>423</v>
          </cell>
          <cell r="CP40">
            <v>345</v>
          </cell>
          <cell r="CQ40">
            <v>5758</v>
          </cell>
          <cell r="CS40" t="str">
            <v>TOTAL</v>
          </cell>
          <cell r="CT40" t="str">
            <v>PLAN</v>
          </cell>
          <cell r="CU40">
            <v>10</v>
          </cell>
          <cell r="CV40">
            <v>233</v>
          </cell>
          <cell r="CW40">
            <v>159</v>
          </cell>
          <cell r="CX40">
            <v>36</v>
          </cell>
          <cell r="CY40">
            <v>7.5</v>
          </cell>
          <cell r="CZ40">
            <v>452.5</v>
          </cell>
          <cell r="DA40">
            <v>18.5</v>
          </cell>
          <cell r="DB40">
            <v>17.5</v>
          </cell>
          <cell r="DC40">
            <v>864.5</v>
          </cell>
          <cell r="DD40">
            <v>441.5</v>
          </cell>
          <cell r="DE40">
            <v>663.5</v>
          </cell>
          <cell r="DF40">
            <v>713</v>
          </cell>
          <cell r="DG40">
            <v>3616.5</v>
          </cell>
          <cell r="DI40" t="str">
            <v>TOTAL</v>
          </cell>
          <cell r="DJ40" t="str">
            <v>PLAN</v>
          </cell>
          <cell r="DK40">
            <v>191</v>
          </cell>
          <cell r="DL40">
            <v>260</v>
          </cell>
          <cell r="DM40">
            <v>374</v>
          </cell>
          <cell r="DN40">
            <v>478</v>
          </cell>
          <cell r="DO40">
            <v>274</v>
          </cell>
          <cell r="DP40">
            <v>266</v>
          </cell>
          <cell r="DQ40">
            <v>296</v>
          </cell>
          <cell r="DR40">
            <v>323</v>
          </cell>
          <cell r="DS40">
            <v>362</v>
          </cell>
          <cell r="DT40">
            <v>359</v>
          </cell>
          <cell r="DU40">
            <v>428.5</v>
          </cell>
          <cell r="DV40">
            <v>479.5</v>
          </cell>
          <cell r="DW40">
            <v>4091</v>
          </cell>
          <cell r="DY40" t="str">
            <v>TOTAL</v>
          </cell>
          <cell r="DZ40" t="str">
            <v>PLAN</v>
          </cell>
          <cell r="EA40">
            <v>3.7</v>
          </cell>
          <cell r="EB40">
            <v>10.7</v>
          </cell>
          <cell r="EC40">
            <v>16.7</v>
          </cell>
          <cell r="ED40">
            <v>19.7</v>
          </cell>
          <cell r="EE40">
            <v>24.7</v>
          </cell>
          <cell r="EF40">
            <v>29.516999999999999</v>
          </cell>
          <cell r="EG40">
            <v>31.7</v>
          </cell>
          <cell r="EH40">
            <v>35.700000000000003</v>
          </cell>
          <cell r="EI40">
            <v>38.700000000000003</v>
          </cell>
          <cell r="EJ40">
            <v>39.700000000000003</v>
          </cell>
          <cell r="EK40">
            <v>41.7</v>
          </cell>
          <cell r="EL40">
            <v>44.7</v>
          </cell>
          <cell r="EM40">
            <v>337.21699999999993</v>
          </cell>
        </row>
        <row r="41">
          <cell r="B41" t="str">
            <v>FCST</v>
          </cell>
          <cell r="C41">
            <v>2141.3009999999999</v>
          </cell>
          <cell r="D41">
            <v>2445.5279999999998</v>
          </cell>
          <cell r="E41">
            <v>2556.7119999999995</v>
          </cell>
          <cell r="F41">
            <v>2990.1</v>
          </cell>
          <cell r="G41">
            <v>3735.2110000000002</v>
          </cell>
          <cell r="H41">
            <v>3631.0330000000004</v>
          </cell>
          <cell r="I41">
            <v>4187.8010000000004</v>
          </cell>
          <cell r="J41">
            <v>6185.1967100000002</v>
          </cell>
          <cell r="K41">
            <v>5834.3559999999998</v>
          </cell>
          <cell r="L41">
            <v>6942.9359999999997</v>
          </cell>
          <cell r="M41">
            <v>6018.5</v>
          </cell>
          <cell r="N41">
            <v>6055.5</v>
          </cell>
          <cell r="O41">
            <v>52724.174709999999</v>
          </cell>
          <cell r="P41">
            <v>1823.4577100000024</v>
          </cell>
          <cell r="R41" t="str">
            <v>FCST</v>
          </cell>
          <cell r="S41">
            <v>1604.652</v>
          </cell>
          <cell r="T41">
            <v>1641.759</v>
          </cell>
          <cell r="U41">
            <v>1734.2529999999999</v>
          </cell>
          <cell r="V41">
            <v>1931.2150000000001</v>
          </cell>
          <cell r="W41">
            <v>2800.62</v>
          </cell>
          <cell r="X41">
            <v>2062.201</v>
          </cell>
          <cell r="Y41">
            <v>2717.2819999999997</v>
          </cell>
          <cell r="Z41">
            <v>3137.2767100000001</v>
          </cell>
          <cell r="AA41">
            <v>2930.3289999999997</v>
          </cell>
          <cell r="AB41">
            <v>3341.4580000000001</v>
          </cell>
          <cell r="AC41">
            <v>2991.5</v>
          </cell>
          <cell r="AD41">
            <v>2983.5</v>
          </cell>
          <cell r="AE41">
            <v>29876.045709999999</v>
          </cell>
          <cell r="AF41">
            <v>2354.7287099999994</v>
          </cell>
          <cell r="AH41" t="str">
            <v>FCST</v>
          </cell>
          <cell r="AI41">
            <v>1228.4000000000001</v>
          </cell>
          <cell r="AJ41">
            <v>782.90000000000009</v>
          </cell>
          <cell r="AK41">
            <v>935</v>
          </cell>
          <cell r="AL41">
            <v>953</v>
          </cell>
          <cell r="AM41">
            <v>1395</v>
          </cell>
          <cell r="AN41">
            <v>1429.4549999999999</v>
          </cell>
          <cell r="AO41">
            <v>869.72899999999993</v>
          </cell>
          <cell r="AP41">
            <v>1083.0247100000001</v>
          </cell>
          <cell r="AQ41">
            <v>1394.52</v>
          </cell>
          <cell r="AR41">
            <v>1633.0840000000001</v>
          </cell>
          <cell r="AS41">
            <v>1419</v>
          </cell>
          <cell r="AT41">
            <v>1192</v>
          </cell>
          <cell r="AU41">
            <v>14315.112710000001</v>
          </cell>
          <cell r="AV41">
            <v>774.71271000000161</v>
          </cell>
          <cell r="AX41" t="str">
            <v>FCST</v>
          </cell>
          <cell r="AY41">
            <v>2.7329999999999997</v>
          </cell>
          <cell r="AZ41">
            <v>3.3029999999999999</v>
          </cell>
          <cell r="BA41">
            <v>25.458000000000002</v>
          </cell>
          <cell r="BB41">
            <v>0.35499999999999998</v>
          </cell>
          <cell r="BC41">
            <v>3.0019999999999998</v>
          </cell>
          <cell r="BD41">
            <v>6.27</v>
          </cell>
          <cell r="BE41">
            <v>4.7279999999999998</v>
          </cell>
          <cell r="BF41">
            <v>0.79400000000000004</v>
          </cell>
          <cell r="BG41">
            <v>0.127</v>
          </cell>
          <cell r="BH41">
            <v>5.7629999999999999</v>
          </cell>
          <cell r="BI41">
            <v>1</v>
          </cell>
          <cell r="BJ41">
            <v>1</v>
          </cell>
          <cell r="BK41">
            <v>54.532999999999994</v>
          </cell>
          <cell r="BL41">
            <v>36.332999999999991</v>
          </cell>
          <cell r="BN41" t="str">
            <v>FCST</v>
          </cell>
          <cell r="BO41">
            <v>38.200000000000003</v>
          </cell>
          <cell r="BP41">
            <v>41</v>
          </cell>
          <cell r="BQ41">
            <v>41.198999999999998</v>
          </cell>
          <cell r="BR41">
            <v>37.215000000000003</v>
          </cell>
          <cell r="BS41">
            <v>26.818999999999999</v>
          </cell>
          <cell r="BT41">
            <v>15.363000000000001</v>
          </cell>
          <cell r="BU41">
            <v>35.625000000000007</v>
          </cell>
          <cell r="BV41">
            <v>71.484000000000009</v>
          </cell>
          <cell r="BW41">
            <v>78.143000000000001</v>
          </cell>
          <cell r="BX41">
            <v>52.575000000000003</v>
          </cell>
          <cell r="BY41">
            <v>41</v>
          </cell>
          <cell r="BZ41">
            <v>47</v>
          </cell>
          <cell r="CA41">
            <v>525.62300000000005</v>
          </cell>
          <cell r="CB41">
            <v>347.42300000000006</v>
          </cell>
          <cell r="CD41" t="str">
            <v>FCST</v>
          </cell>
          <cell r="CE41">
            <v>281.57400000000007</v>
          </cell>
          <cell r="CF41">
            <v>321.35899999999998</v>
          </cell>
          <cell r="CG41">
            <v>633.03199999999993</v>
          </cell>
          <cell r="CH41">
            <v>488</v>
          </cell>
          <cell r="CI41">
            <v>638.70000000000005</v>
          </cell>
          <cell r="CJ41">
            <v>461.851</v>
          </cell>
          <cell r="CK41">
            <v>611.19899999999996</v>
          </cell>
          <cell r="CL41">
            <v>690.298</v>
          </cell>
          <cell r="CM41">
            <v>656.41800000000001</v>
          </cell>
          <cell r="CN41">
            <v>727.58699999999999</v>
          </cell>
          <cell r="CO41">
            <v>674</v>
          </cell>
          <cell r="CP41">
            <v>665</v>
          </cell>
          <cell r="CQ41">
            <v>6849.018</v>
          </cell>
          <cell r="CR41">
            <v>1091.018</v>
          </cell>
          <cell r="CT41" t="str">
            <v>FCST</v>
          </cell>
          <cell r="CU41">
            <v>9.3000000000000007</v>
          </cell>
          <cell r="CV41">
            <v>163.20000000000002</v>
          </cell>
          <cell r="CW41">
            <v>8.2749999999999986</v>
          </cell>
          <cell r="CX41">
            <v>3</v>
          </cell>
          <cell r="CY41">
            <v>574.101</v>
          </cell>
          <cell r="CZ41">
            <v>18.652000000000001</v>
          </cell>
          <cell r="DA41">
            <v>995.80799999999999</v>
          </cell>
          <cell r="DB41">
            <v>992.74199999999996</v>
          </cell>
          <cell r="DC41">
            <v>454.50799999999998</v>
          </cell>
          <cell r="DD41">
            <v>539.923</v>
          </cell>
          <cell r="DE41">
            <v>534</v>
          </cell>
          <cell r="DF41">
            <v>586</v>
          </cell>
          <cell r="DG41">
            <v>4879.509</v>
          </cell>
          <cell r="DH41">
            <v>1263.009</v>
          </cell>
          <cell r="DJ41" t="str">
            <v>FCST</v>
          </cell>
          <cell r="DK41">
            <v>66.677999999999997</v>
          </cell>
          <cell r="DL41">
            <v>320.29999999999995</v>
          </cell>
          <cell r="DM41">
            <v>88.747</v>
          </cell>
          <cell r="DN41">
            <v>415</v>
          </cell>
          <cell r="DO41">
            <v>148</v>
          </cell>
          <cell r="DP41">
            <v>110.501</v>
          </cell>
          <cell r="DQ41">
            <v>165.559</v>
          </cell>
          <cell r="DR41">
            <v>263.42200000000003</v>
          </cell>
          <cell r="DS41">
            <v>309.28899999999999</v>
          </cell>
          <cell r="DT41">
            <v>336.75200000000001</v>
          </cell>
          <cell r="DU41">
            <v>294</v>
          </cell>
          <cell r="DV41">
            <v>464</v>
          </cell>
          <cell r="DW41">
            <v>2982.248</v>
          </cell>
          <cell r="DX41">
            <v>-1108.752</v>
          </cell>
          <cell r="DZ41" t="str">
            <v>FCST</v>
          </cell>
          <cell r="EA41">
            <v>-19.5</v>
          </cell>
          <cell r="EB41">
            <v>13</v>
          </cell>
          <cell r="EC41">
            <v>28</v>
          </cell>
          <cell r="ED41">
            <v>35</v>
          </cell>
          <cell r="EE41">
            <v>18</v>
          </cell>
          <cell r="EF41">
            <v>26.379000000000001</v>
          </cell>
          <cell r="EG41">
            <v>39.362000000000002</v>
          </cell>
          <cell r="EH41">
            <v>36.305999999999997</v>
          </cell>
          <cell r="EI41" t="e">
            <v>#REF!</v>
          </cell>
          <cell r="EJ41">
            <v>51.536999999999999</v>
          </cell>
          <cell r="EK41">
            <v>29.5</v>
          </cell>
          <cell r="EL41">
            <v>29.5</v>
          </cell>
          <cell r="EM41" t="e">
            <v>#REF!</v>
          </cell>
          <cell r="EN41" t="e">
            <v>#REF!</v>
          </cell>
        </row>
        <row r="42">
          <cell r="B42" t="str">
            <v>ACT/PROJ</v>
          </cell>
          <cell r="C42">
            <v>2141.3009999999999</v>
          </cell>
          <cell r="D42">
            <v>2445.5279999999998</v>
          </cell>
          <cell r="E42">
            <v>2556.7119999999995</v>
          </cell>
          <cell r="F42">
            <v>2990.1</v>
          </cell>
          <cell r="G42">
            <v>3735.2110000000002</v>
          </cell>
          <cell r="H42">
            <v>3631.0330000000004</v>
          </cell>
          <cell r="I42">
            <v>4187.8010000000004</v>
          </cell>
          <cell r="J42">
            <v>833.19671000000005</v>
          </cell>
          <cell r="K42">
            <v>962.18700000000001</v>
          </cell>
          <cell r="L42">
            <v>0</v>
          </cell>
          <cell r="M42">
            <v>0</v>
          </cell>
          <cell r="N42">
            <v>0</v>
          </cell>
          <cell r="O42">
            <v>23483.06971</v>
          </cell>
          <cell r="R42" t="str">
            <v>ACT/PROJ</v>
          </cell>
          <cell r="S42">
            <v>1604.652</v>
          </cell>
          <cell r="T42">
            <v>1641.759</v>
          </cell>
          <cell r="U42">
            <v>1734.2529999999999</v>
          </cell>
          <cell r="V42">
            <v>1931.2150000000001</v>
          </cell>
          <cell r="W42">
            <v>2800.62</v>
          </cell>
          <cell r="X42">
            <v>2062.201</v>
          </cell>
          <cell r="Y42">
            <v>2717.2819999999997</v>
          </cell>
          <cell r="Z42">
            <v>377.27671000000004</v>
          </cell>
          <cell r="AA42">
            <v>494.32899999999995</v>
          </cell>
          <cell r="AB42">
            <v>0</v>
          </cell>
          <cell r="AC42">
            <v>0</v>
          </cell>
          <cell r="AD42">
            <v>0</v>
          </cell>
          <cell r="AE42">
            <v>15363.58771</v>
          </cell>
          <cell r="AH42" t="str">
            <v>ACT/PROJ</v>
          </cell>
          <cell r="AI42">
            <v>1228.4000000000001</v>
          </cell>
          <cell r="AJ42">
            <v>782.90000000000009</v>
          </cell>
          <cell r="AK42">
            <v>935</v>
          </cell>
          <cell r="AL42">
            <v>953</v>
          </cell>
          <cell r="AM42">
            <v>1395</v>
          </cell>
          <cell r="AN42">
            <v>1429.4549999999999</v>
          </cell>
          <cell r="AO42">
            <v>869.72899999999993</v>
          </cell>
          <cell r="AP42">
            <v>265.02471000000003</v>
          </cell>
          <cell r="AQ42">
            <v>352.52</v>
          </cell>
          <cell r="AR42">
            <v>0</v>
          </cell>
          <cell r="AS42">
            <v>0</v>
          </cell>
          <cell r="AT42">
            <v>0</v>
          </cell>
          <cell r="AU42">
            <v>8211.0287100000005</v>
          </cell>
          <cell r="AX42" t="str">
            <v>ACT/PROJ</v>
          </cell>
          <cell r="AY42">
            <v>2.7329999999999997</v>
          </cell>
          <cell r="AZ42">
            <v>3.3029999999999999</v>
          </cell>
          <cell r="BA42">
            <v>25.458000000000002</v>
          </cell>
          <cell r="BB42">
            <v>0.35499999999999998</v>
          </cell>
          <cell r="BC42">
            <v>3.0019999999999998</v>
          </cell>
          <cell r="BD42">
            <v>6.27</v>
          </cell>
          <cell r="BE42">
            <v>4.7279999999999998</v>
          </cell>
          <cell r="BF42">
            <v>0.79400000000000004</v>
          </cell>
          <cell r="BG42">
            <v>0.127</v>
          </cell>
          <cell r="BH42">
            <v>0</v>
          </cell>
          <cell r="BI42">
            <v>0</v>
          </cell>
          <cell r="BJ42">
            <v>0</v>
          </cell>
          <cell r="BK42">
            <v>46.769999999999996</v>
          </cell>
          <cell r="BN42" t="str">
            <v>ACT/PROJ</v>
          </cell>
          <cell r="BO42">
            <v>38.200000000000003</v>
          </cell>
          <cell r="BP42">
            <v>41</v>
          </cell>
          <cell r="BQ42">
            <v>41.198999999999998</v>
          </cell>
          <cell r="BR42">
            <v>37.215000000000003</v>
          </cell>
          <cell r="BS42">
            <v>26.818999999999999</v>
          </cell>
          <cell r="BT42">
            <v>15.363000000000001</v>
          </cell>
          <cell r="BU42">
            <v>35.625000000000007</v>
          </cell>
          <cell r="BV42">
            <v>15.484</v>
          </cell>
          <cell r="BW42">
            <v>28.143000000000001</v>
          </cell>
          <cell r="BX42">
            <v>0</v>
          </cell>
          <cell r="BY42">
            <v>0</v>
          </cell>
          <cell r="BZ42">
            <v>0</v>
          </cell>
          <cell r="CA42">
            <v>279.048</v>
          </cell>
          <cell r="CD42" t="str">
            <v>ACT/PROJ</v>
          </cell>
          <cell r="CE42">
            <v>281.57400000000007</v>
          </cell>
          <cell r="CF42">
            <v>321.35899999999998</v>
          </cell>
          <cell r="CG42">
            <v>633.03199999999993</v>
          </cell>
          <cell r="CH42">
            <v>488</v>
          </cell>
          <cell r="CI42">
            <v>638.70000000000005</v>
          </cell>
          <cell r="CJ42">
            <v>461.851</v>
          </cell>
          <cell r="CK42">
            <v>611.19899999999996</v>
          </cell>
          <cell r="CL42">
            <v>69.298000000000002</v>
          </cell>
          <cell r="CM42">
            <v>86.418000000000006</v>
          </cell>
          <cell r="CN42">
            <v>0</v>
          </cell>
          <cell r="CO42">
            <v>0</v>
          </cell>
          <cell r="CP42">
            <v>0</v>
          </cell>
          <cell r="CQ42">
            <v>3591.431</v>
          </cell>
          <cell r="CT42" t="str">
            <v>ACT/PROJ</v>
          </cell>
          <cell r="CU42">
            <v>9.3000000000000007</v>
          </cell>
          <cell r="CV42">
            <v>163.20000000000002</v>
          </cell>
          <cell r="CW42">
            <v>8.2749999999999986</v>
          </cell>
          <cell r="CX42">
            <v>3</v>
          </cell>
          <cell r="CY42">
            <v>574.101</v>
          </cell>
          <cell r="CZ42">
            <v>18.652000000000001</v>
          </cell>
          <cell r="DA42">
            <v>995.80799999999999</v>
          </cell>
          <cell r="DB42">
            <v>2.742</v>
          </cell>
          <cell r="DC42">
            <v>3.508</v>
          </cell>
          <cell r="DD42">
            <v>0</v>
          </cell>
          <cell r="DE42">
            <v>0</v>
          </cell>
          <cell r="DF42">
            <v>0</v>
          </cell>
          <cell r="DG42">
            <v>1778.586</v>
          </cell>
          <cell r="DJ42" t="str">
            <v>ACT/PROJ</v>
          </cell>
          <cell r="DK42">
            <v>66.677999999999997</v>
          </cell>
          <cell r="DL42">
            <v>320.29999999999995</v>
          </cell>
          <cell r="DM42">
            <v>88.747</v>
          </cell>
          <cell r="DN42">
            <v>415</v>
          </cell>
          <cell r="DO42">
            <v>148</v>
          </cell>
          <cell r="DP42">
            <v>110.501</v>
          </cell>
          <cell r="DQ42">
            <v>165.559</v>
          </cell>
          <cell r="DR42">
            <v>7.4219999999999997</v>
          </cell>
          <cell r="DS42">
            <v>9.2889999999999997</v>
          </cell>
          <cell r="DT42">
            <v>0</v>
          </cell>
          <cell r="DU42">
            <v>0</v>
          </cell>
          <cell r="DV42">
            <v>0</v>
          </cell>
          <cell r="DW42">
            <v>1331.4959999999999</v>
          </cell>
          <cell r="DZ42" t="str">
            <v>ACT/PROJ</v>
          </cell>
          <cell r="EA42">
            <v>-19.5</v>
          </cell>
          <cell r="EB42">
            <v>13</v>
          </cell>
          <cell r="EC42">
            <v>28</v>
          </cell>
          <cell r="ED42">
            <v>35</v>
          </cell>
          <cell r="EE42">
            <v>18</v>
          </cell>
          <cell r="EF42">
            <v>26.379000000000001</v>
          </cell>
          <cell r="EG42">
            <v>39.362000000000002</v>
          </cell>
          <cell r="EH42">
            <v>17.306000000000001</v>
          </cell>
          <cell r="EI42">
            <v>14.451000000000001</v>
          </cell>
          <cell r="EJ42">
            <v>0</v>
          </cell>
          <cell r="EK42">
            <v>0</v>
          </cell>
          <cell r="EL42">
            <v>0</v>
          </cell>
          <cell r="EM42">
            <v>171.99800000000002</v>
          </cell>
        </row>
        <row r="44">
          <cell r="H44" t="str">
            <v>INTERCOMPANY FEE ELIMINATION</v>
          </cell>
          <cell r="X44" t="str">
            <v>CUSTOM SYSTEMS</v>
          </cell>
          <cell r="AN44" t="str">
            <v>MINE COUNTERMEASURES</v>
          </cell>
          <cell r="BD44" t="str">
            <v>EO - LASER ROYALTIES</v>
          </cell>
          <cell r="BM44"/>
          <cell r="BT44" t="str">
            <v>QF-4</v>
          </cell>
          <cell r="CJ44" t="str">
            <v>CCD &amp; OTHER PROGRAMS DIVISION</v>
          </cell>
          <cell r="CZ44" t="str">
            <v>COMSEC PROGRAMS</v>
          </cell>
        </row>
        <row r="45">
          <cell r="H45" t="str">
            <v>1996 REVENUE &amp; FEE ANALYSIS</v>
          </cell>
          <cell r="X45" t="str">
            <v>1996 REVENUE &amp; FEE ANALYSIS</v>
          </cell>
          <cell r="AN45" t="str">
            <v>1996 REVENUE &amp; FEE ANALYSIS</v>
          </cell>
          <cell r="BD45" t="str">
            <v>1996 REVENUE &amp; FEE ANALYSIS</v>
          </cell>
          <cell r="BT45" t="str">
            <v>1996 REVENUE &amp; FEE ANALYSIS</v>
          </cell>
          <cell r="CJ45" t="str">
            <v>1996 REVENUE &amp; FEE ANALYSIS</v>
          </cell>
          <cell r="CZ45" t="str">
            <v>1996 REVENUE &amp; FEE ANALYSIS</v>
          </cell>
        </row>
        <row r="46">
          <cell r="A46" t="str">
            <v>(000'S)</v>
          </cell>
          <cell r="Q46" t="str">
            <v>(000'S)</v>
          </cell>
          <cell r="X46" t="str">
            <v xml:space="preserve"> (G/L 7065/7484)</v>
          </cell>
          <cell r="AG46" t="str">
            <v>(000'S)</v>
          </cell>
          <cell r="AN46" t="str">
            <v>(GL 7086/7486)</v>
          </cell>
          <cell r="AW46" t="str">
            <v>(000'S)</v>
          </cell>
          <cell r="BD46" t="str">
            <v>(GL 7014/7088)</v>
          </cell>
          <cell r="BM46" t="str">
            <v>(000'S)</v>
          </cell>
          <cell r="BT46" t="str">
            <v>(GL 7080)</v>
          </cell>
          <cell r="CC46" t="str">
            <v>(000'S)</v>
          </cell>
          <cell r="CJ46" t="str">
            <v xml:space="preserve"> (G/L 7012, 703X, 7088 &amp; 7300)</v>
          </cell>
          <cell r="CS46" t="str">
            <v>(000'S)</v>
          </cell>
          <cell r="CZ46" t="str">
            <v>(GL 7067/7210)</v>
          </cell>
        </row>
        <row r="47">
          <cell r="CQ47">
            <v>640.60781027450003</v>
          </cell>
        </row>
        <row r="48">
          <cell r="C48" t="str">
            <v>JAN</v>
          </cell>
          <cell r="D48" t="str">
            <v>FEB</v>
          </cell>
          <cell r="E48" t="str">
            <v>MAR</v>
          </cell>
          <cell r="F48" t="str">
            <v>APR</v>
          </cell>
          <cell r="G48" t="str">
            <v>MAY</v>
          </cell>
          <cell r="H48" t="str">
            <v>JUN</v>
          </cell>
          <cell r="I48" t="str">
            <v>JUL</v>
          </cell>
          <cell r="J48" t="str">
            <v>AUG</v>
          </cell>
          <cell r="K48" t="str">
            <v>SEPT</v>
          </cell>
          <cell r="L48" t="str">
            <v>OCT</v>
          </cell>
          <cell r="M48" t="str">
            <v>NOV</v>
          </cell>
          <cell r="N48" t="str">
            <v>DEC</v>
          </cell>
          <cell r="O48" t="str">
            <v>TOTAL</v>
          </cell>
          <cell r="P48" t="str">
            <v>PLAN VAR</v>
          </cell>
          <cell r="S48" t="str">
            <v>JAN</v>
          </cell>
          <cell r="T48" t="str">
            <v>FEB</v>
          </cell>
          <cell r="U48" t="str">
            <v>MAR</v>
          </cell>
          <cell r="V48" t="str">
            <v>APR</v>
          </cell>
          <cell r="W48" t="str">
            <v>MAY</v>
          </cell>
          <cell r="X48" t="str">
            <v>JUN</v>
          </cell>
          <cell r="Y48" t="str">
            <v>JUL</v>
          </cell>
          <cell r="Z48" t="str">
            <v>AUG</v>
          </cell>
          <cell r="AA48" t="str">
            <v>SEPT</v>
          </cell>
          <cell r="AB48" t="str">
            <v>OCT</v>
          </cell>
          <cell r="AC48" t="str">
            <v>NOV</v>
          </cell>
          <cell r="AD48" t="str">
            <v>DEC</v>
          </cell>
          <cell r="AE48" t="str">
            <v>TOTAL</v>
          </cell>
          <cell r="AF48" t="str">
            <v>VAR TO PLN</v>
          </cell>
          <cell r="AI48" t="str">
            <v>JAN</v>
          </cell>
          <cell r="AJ48" t="str">
            <v>FEB</v>
          </cell>
          <cell r="AK48" t="str">
            <v>MAR</v>
          </cell>
          <cell r="AL48" t="str">
            <v>APR</v>
          </cell>
          <cell r="AM48" t="str">
            <v>MAY</v>
          </cell>
          <cell r="AN48" t="str">
            <v>JUN</v>
          </cell>
          <cell r="AO48" t="str">
            <v>JUL</v>
          </cell>
          <cell r="AP48" t="str">
            <v>AUG</v>
          </cell>
          <cell r="AQ48" t="str">
            <v>SEPT</v>
          </cell>
          <cell r="AR48" t="str">
            <v>OCT</v>
          </cell>
          <cell r="AS48" t="str">
            <v>NOV</v>
          </cell>
          <cell r="AT48" t="str">
            <v>DEC</v>
          </cell>
          <cell r="AU48" t="str">
            <v>TOTAL</v>
          </cell>
          <cell r="AV48" t="str">
            <v>VAR TO PLN</v>
          </cell>
          <cell r="AY48" t="str">
            <v>JAN</v>
          </cell>
          <cell r="AZ48" t="str">
            <v>FEB</v>
          </cell>
          <cell r="BA48" t="str">
            <v>MAR</v>
          </cell>
          <cell r="BB48" t="str">
            <v>APR</v>
          </cell>
          <cell r="BC48" t="str">
            <v>MAY</v>
          </cell>
          <cell r="BD48" t="str">
            <v>JUN</v>
          </cell>
          <cell r="BE48" t="str">
            <v>JUL</v>
          </cell>
          <cell r="BF48" t="str">
            <v>AUG</v>
          </cell>
          <cell r="BG48" t="str">
            <v>SEPT</v>
          </cell>
          <cell r="BH48" t="str">
            <v>OCT</v>
          </cell>
          <cell r="BI48" t="str">
            <v>NOV</v>
          </cell>
          <cell r="BJ48" t="str">
            <v>DEC</v>
          </cell>
          <cell r="BK48" t="str">
            <v>TOTAL</v>
          </cell>
          <cell r="BL48" t="str">
            <v>VAR TO PLN</v>
          </cell>
          <cell r="BO48" t="str">
            <v>JAN</v>
          </cell>
          <cell r="BP48" t="str">
            <v>FEB</v>
          </cell>
          <cell r="BQ48" t="str">
            <v>MAR</v>
          </cell>
          <cell r="BR48" t="str">
            <v>APR</v>
          </cell>
          <cell r="BS48" t="str">
            <v>MAY</v>
          </cell>
          <cell r="BT48" t="str">
            <v>JUN</v>
          </cell>
          <cell r="BU48" t="str">
            <v>JUL</v>
          </cell>
          <cell r="BV48" t="str">
            <v>AUG</v>
          </cell>
          <cell r="BW48" t="str">
            <v>SEPT</v>
          </cell>
          <cell r="BX48" t="str">
            <v>OCT</v>
          </cell>
          <cell r="BY48" t="str">
            <v>NOV</v>
          </cell>
          <cell r="BZ48" t="str">
            <v>DEC</v>
          </cell>
          <cell r="CA48" t="str">
            <v>TOTAL</v>
          </cell>
          <cell r="CB48" t="str">
            <v>VAR TO PLN</v>
          </cell>
          <cell r="CE48" t="str">
            <v>JAN</v>
          </cell>
          <cell r="CF48" t="str">
            <v>FEB</v>
          </cell>
          <cell r="CG48" t="str">
            <v>MAR</v>
          </cell>
          <cell r="CH48" t="str">
            <v>APR</v>
          </cell>
          <cell r="CI48" t="str">
            <v>MAY</v>
          </cell>
          <cell r="CJ48" t="str">
            <v>JUN</v>
          </cell>
          <cell r="CK48" t="str">
            <v>JUL</v>
          </cell>
          <cell r="CL48" t="str">
            <v>AUG</v>
          </cell>
          <cell r="CM48" t="str">
            <v>SEPT</v>
          </cell>
          <cell r="CN48" t="str">
            <v>OCT</v>
          </cell>
          <cell r="CO48" t="str">
            <v>NOV</v>
          </cell>
          <cell r="CP48" t="str">
            <v>DEC</v>
          </cell>
          <cell r="CQ48" t="str">
            <v>TOTAL</v>
          </cell>
          <cell r="CR48" t="str">
            <v>VAR TO PLN</v>
          </cell>
          <cell r="CU48" t="str">
            <v>JAN</v>
          </cell>
          <cell r="CV48" t="str">
            <v>FEB</v>
          </cell>
          <cell r="CW48" t="str">
            <v>MAR</v>
          </cell>
          <cell r="CX48" t="str">
            <v>APR</v>
          </cell>
          <cell r="CY48" t="str">
            <v>MAY</v>
          </cell>
          <cell r="CZ48" t="str">
            <v>JUN</v>
          </cell>
          <cell r="DA48" t="str">
            <v>JUL</v>
          </cell>
          <cell r="DB48" t="str">
            <v>AUG</v>
          </cell>
          <cell r="DC48" t="str">
            <v>SEPT</v>
          </cell>
          <cell r="DD48" t="str">
            <v>OCT</v>
          </cell>
          <cell r="DE48" t="str">
            <v>NOV</v>
          </cell>
          <cell r="DF48" t="str">
            <v>DEC</v>
          </cell>
          <cell r="DG48" t="str">
            <v>TOTAL</v>
          </cell>
          <cell r="DH48" t="str">
            <v>VAR TO PLN</v>
          </cell>
        </row>
        <row r="49">
          <cell r="C49" t="str">
            <v>ACT</v>
          </cell>
          <cell r="D49" t="str">
            <v>ACT</v>
          </cell>
          <cell r="E49" t="str">
            <v>ACT</v>
          </cell>
          <cell r="F49" t="str">
            <v>ACT</v>
          </cell>
          <cell r="G49" t="str">
            <v>ACT</v>
          </cell>
          <cell r="H49" t="str">
            <v>ACT</v>
          </cell>
          <cell r="I49" t="str">
            <v>ACT</v>
          </cell>
          <cell r="J49" t="str">
            <v>ACT</v>
          </cell>
          <cell r="K49" t="str">
            <v>ACT</v>
          </cell>
          <cell r="L49" t="str">
            <v>ACT</v>
          </cell>
          <cell r="M49" t="str">
            <v>ACT</v>
          </cell>
          <cell r="N49" t="str">
            <v>FCST</v>
          </cell>
          <cell r="S49" t="str">
            <v>ACT</v>
          </cell>
          <cell r="T49" t="str">
            <v>ACT</v>
          </cell>
          <cell r="U49" t="str">
            <v>ACT</v>
          </cell>
          <cell r="V49" t="str">
            <v>ACT</v>
          </cell>
          <cell r="W49" t="str">
            <v>ACT</v>
          </cell>
          <cell r="X49" t="str">
            <v>ACT</v>
          </cell>
          <cell r="Y49" t="str">
            <v>ACT</v>
          </cell>
          <cell r="Z49" t="str">
            <v>ACT</v>
          </cell>
          <cell r="AA49" t="str">
            <v>ACT</v>
          </cell>
          <cell r="AB49" t="str">
            <v>ACT</v>
          </cell>
          <cell r="AC49" t="str">
            <v>ACT</v>
          </cell>
          <cell r="AD49" t="str">
            <v>FCST</v>
          </cell>
          <cell r="AI49" t="str">
            <v>ACT</v>
          </cell>
          <cell r="AJ49" t="str">
            <v>ACT</v>
          </cell>
          <cell r="AK49" t="str">
            <v>ACT</v>
          </cell>
          <cell r="AL49" t="str">
            <v>ACT</v>
          </cell>
          <cell r="AM49" t="str">
            <v>ACT</v>
          </cell>
          <cell r="AN49" t="str">
            <v>ACT</v>
          </cell>
          <cell r="AO49" t="str">
            <v>ACT</v>
          </cell>
          <cell r="AP49" t="str">
            <v>ACT</v>
          </cell>
          <cell r="AQ49" t="str">
            <v>ACT</v>
          </cell>
          <cell r="AR49" t="str">
            <v>ACT</v>
          </cell>
          <cell r="AS49" t="str">
            <v>ACT</v>
          </cell>
          <cell r="AT49" t="str">
            <v>FCST</v>
          </cell>
          <cell r="AY49" t="str">
            <v>ACT</v>
          </cell>
          <cell r="AZ49" t="str">
            <v>ACT</v>
          </cell>
          <cell r="BA49" t="str">
            <v>ACT</v>
          </cell>
          <cell r="BB49" t="str">
            <v>ACT</v>
          </cell>
          <cell r="BC49" t="str">
            <v>ACT</v>
          </cell>
          <cell r="BD49" t="str">
            <v>ACT</v>
          </cell>
          <cell r="BE49" t="str">
            <v>ACT</v>
          </cell>
          <cell r="BF49" t="str">
            <v>ACT</v>
          </cell>
          <cell r="BG49" t="str">
            <v>ACT</v>
          </cell>
          <cell r="BH49" t="str">
            <v>ACT</v>
          </cell>
          <cell r="BI49" t="str">
            <v>ACT</v>
          </cell>
          <cell r="BJ49" t="str">
            <v>FCST</v>
          </cell>
          <cell r="BO49" t="str">
            <v>ACT</v>
          </cell>
          <cell r="BP49" t="str">
            <v>ACT</v>
          </cell>
          <cell r="BQ49" t="str">
            <v>ACT</v>
          </cell>
          <cell r="BR49" t="str">
            <v>ACT</v>
          </cell>
          <cell r="BS49" t="str">
            <v>ACT</v>
          </cell>
          <cell r="BT49" t="str">
            <v>ACT</v>
          </cell>
          <cell r="BU49" t="str">
            <v>ACT</v>
          </cell>
          <cell r="BV49" t="str">
            <v>ACT</v>
          </cell>
          <cell r="BW49" t="str">
            <v>ACT</v>
          </cell>
          <cell r="BX49" t="str">
            <v>ACT</v>
          </cell>
          <cell r="BY49" t="str">
            <v>ACT</v>
          </cell>
          <cell r="BZ49" t="str">
            <v>FCST</v>
          </cell>
          <cell r="CE49" t="str">
            <v>ACT</v>
          </cell>
          <cell r="CF49" t="str">
            <v>ACT</v>
          </cell>
          <cell r="CG49" t="str">
            <v>ACT</v>
          </cell>
          <cell r="CH49" t="str">
            <v>ACT</v>
          </cell>
          <cell r="CI49" t="str">
            <v>ACT</v>
          </cell>
          <cell r="CJ49" t="str">
            <v>ACT</v>
          </cell>
          <cell r="CK49" t="str">
            <v>ACT</v>
          </cell>
          <cell r="CL49" t="str">
            <v>ACT</v>
          </cell>
          <cell r="CM49" t="str">
            <v>ACT</v>
          </cell>
          <cell r="CN49" t="str">
            <v>ACT</v>
          </cell>
          <cell r="CO49" t="str">
            <v>ACT</v>
          </cell>
          <cell r="CP49" t="str">
            <v>FCST</v>
          </cell>
          <cell r="CU49" t="str">
            <v>ACT</v>
          </cell>
          <cell r="CV49" t="str">
            <v>ACT</v>
          </cell>
          <cell r="CW49" t="str">
            <v>ACT</v>
          </cell>
          <cell r="CX49" t="str">
            <v>ACT</v>
          </cell>
          <cell r="CY49" t="str">
            <v>ACT</v>
          </cell>
          <cell r="CZ49" t="str">
            <v>ACT</v>
          </cell>
          <cell r="DA49" t="str">
            <v>ACT</v>
          </cell>
          <cell r="DB49" t="str">
            <v>ACT</v>
          </cell>
          <cell r="DC49" t="str">
            <v>ACT</v>
          </cell>
          <cell r="DD49" t="str">
            <v>ACT</v>
          </cell>
          <cell r="DE49" t="str">
            <v>ACT</v>
          </cell>
          <cell r="DF49" t="str">
            <v>FCST</v>
          </cell>
        </row>
        <row r="50">
          <cell r="A50" t="str">
            <v>REVENUE</v>
          </cell>
          <cell r="B50" t="str">
            <v>PLAN</v>
          </cell>
          <cell r="O50">
            <v>0</v>
          </cell>
          <cell r="Q50" t="str">
            <v>REVENUE</v>
          </cell>
          <cell r="R50" t="str">
            <v>PLAN</v>
          </cell>
          <cell r="S50">
            <v>53</v>
          </cell>
          <cell r="T50">
            <v>77</v>
          </cell>
          <cell r="U50">
            <v>83</v>
          </cell>
          <cell r="V50">
            <v>86</v>
          </cell>
          <cell r="W50">
            <v>78</v>
          </cell>
          <cell r="X50">
            <v>70</v>
          </cell>
          <cell r="Y50">
            <v>75</v>
          </cell>
          <cell r="Z50">
            <v>73</v>
          </cell>
          <cell r="AA50">
            <v>75</v>
          </cell>
          <cell r="AB50">
            <v>81</v>
          </cell>
          <cell r="AC50">
            <v>86</v>
          </cell>
          <cell r="AD50">
            <v>91</v>
          </cell>
          <cell r="AE50">
            <v>928</v>
          </cell>
          <cell r="AG50" t="str">
            <v>REVENUE</v>
          </cell>
          <cell r="AH50" t="str">
            <v>PLAN</v>
          </cell>
          <cell r="AI50">
            <v>1166</v>
          </cell>
          <cell r="AJ50">
            <v>2025</v>
          </cell>
          <cell r="AK50">
            <v>1088</v>
          </cell>
          <cell r="AL50">
            <v>1042</v>
          </cell>
          <cell r="AM50">
            <v>1508</v>
          </cell>
          <cell r="AN50">
            <v>1706</v>
          </cell>
          <cell r="AO50">
            <v>1632</v>
          </cell>
          <cell r="AP50">
            <v>1698</v>
          </cell>
          <cell r="AQ50">
            <v>1212</v>
          </cell>
          <cell r="AR50">
            <v>1072</v>
          </cell>
          <cell r="AS50">
            <v>722</v>
          </cell>
          <cell r="AT50">
            <v>629</v>
          </cell>
          <cell r="AU50">
            <v>15500</v>
          </cell>
          <cell r="AW50" t="str">
            <v>REVENUE</v>
          </cell>
          <cell r="AX50" t="str">
            <v>PLAN</v>
          </cell>
          <cell r="AY50">
            <v>0</v>
          </cell>
          <cell r="AZ50">
            <v>45</v>
          </cell>
          <cell r="BA50">
            <v>0</v>
          </cell>
          <cell r="BF50">
            <v>45</v>
          </cell>
          <cell r="BK50">
            <v>90</v>
          </cell>
          <cell r="BM50" t="str">
            <v>REVENUE</v>
          </cell>
          <cell r="BN50" t="str">
            <v>PLAN</v>
          </cell>
          <cell r="BO50">
            <v>105</v>
          </cell>
          <cell r="BP50">
            <v>123</v>
          </cell>
          <cell r="BQ50">
            <v>126</v>
          </cell>
          <cell r="BR50">
            <v>139</v>
          </cell>
          <cell r="BS50">
            <v>101</v>
          </cell>
          <cell r="BT50">
            <v>103</v>
          </cell>
          <cell r="BU50">
            <v>83</v>
          </cell>
          <cell r="BV50">
            <v>83</v>
          </cell>
          <cell r="BW50">
            <v>83</v>
          </cell>
          <cell r="BX50">
            <v>74</v>
          </cell>
          <cell r="BY50">
            <v>102</v>
          </cell>
          <cell r="BZ50">
            <v>81</v>
          </cell>
          <cell r="CA50">
            <v>1203</v>
          </cell>
          <cell r="CC50" t="str">
            <v>REVENUE</v>
          </cell>
          <cell r="CD50" t="str">
            <v>PLAN</v>
          </cell>
          <cell r="CE50">
            <v>124</v>
          </cell>
          <cell r="CF50">
            <v>121</v>
          </cell>
          <cell r="CG50">
            <v>22</v>
          </cell>
          <cell r="CH50">
            <v>26</v>
          </cell>
          <cell r="CI50">
            <v>35</v>
          </cell>
          <cell r="CJ50">
            <v>39</v>
          </cell>
          <cell r="CK50">
            <v>33</v>
          </cell>
          <cell r="CL50">
            <v>98</v>
          </cell>
          <cell r="CM50">
            <v>68</v>
          </cell>
          <cell r="CN50">
            <v>90</v>
          </cell>
          <cell r="CO50">
            <v>98</v>
          </cell>
          <cell r="CP50">
            <v>107</v>
          </cell>
          <cell r="CQ50">
            <v>861</v>
          </cell>
          <cell r="CS50" t="str">
            <v>REVENUE</v>
          </cell>
          <cell r="CT50" t="str">
            <v>PLAN</v>
          </cell>
          <cell r="CU50">
            <v>309</v>
          </cell>
          <cell r="CV50">
            <v>36</v>
          </cell>
          <cell r="CW50">
            <v>32</v>
          </cell>
          <cell r="CX50">
            <v>106</v>
          </cell>
          <cell r="CY50">
            <v>120</v>
          </cell>
          <cell r="CZ50">
            <v>133</v>
          </cell>
          <cell r="DA50">
            <v>147</v>
          </cell>
          <cell r="DB50">
            <v>222</v>
          </cell>
          <cell r="DC50">
            <v>210</v>
          </cell>
          <cell r="DD50">
            <v>200</v>
          </cell>
          <cell r="DE50">
            <v>227</v>
          </cell>
          <cell r="DF50">
            <v>224</v>
          </cell>
          <cell r="DG50">
            <v>1966</v>
          </cell>
        </row>
        <row r="51">
          <cell r="A51" t="str">
            <v xml:space="preserve"> </v>
          </cell>
          <cell r="B51" t="str">
            <v>FCST</v>
          </cell>
          <cell r="O51">
            <v>0</v>
          </cell>
          <cell r="P51">
            <v>0</v>
          </cell>
          <cell r="Q51" t="str">
            <v xml:space="preserve"> </v>
          </cell>
          <cell r="R51" t="str">
            <v>FCST</v>
          </cell>
          <cell r="S51">
            <v>16.571000000000002</v>
          </cell>
          <cell r="T51">
            <v>0</v>
          </cell>
          <cell r="U51">
            <v>0.246</v>
          </cell>
          <cell r="V51">
            <v>6.173</v>
          </cell>
          <cell r="W51">
            <v>-6.1989999999999998</v>
          </cell>
          <cell r="X51">
            <v>17.463999999999999</v>
          </cell>
          <cell r="Y51">
            <v>26.679000000000002</v>
          </cell>
          <cell r="Z51">
            <v>567</v>
          </cell>
          <cell r="AA51">
            <v>581</v>
          </cell>
          <cell r="AB51">
            <v>1038</v>
          </cell>
          <cell r="AC51">
            <v>538</v>
          </cell>
          <cell r="AD51">
            <v>528</v>
          </cell>
          <cell r="AE51">
            <v>3312.9340000000002</v>
          </cell>
          <cell r="AF51">
            <v>2384.9340000000002</v>
          </cell>
          <cell r="AG51" t="str">
            <v xml:space="preserve"> </v>
          </cell>
          <cell r="AH51" t="str">
            <v>FCST</v>
          </cell>
          <cell r="AI51">
            <v>756.72299999999996</v>
          </cell>
          <cell r="AJ51">
            <v>1055.212</v>
          </cell>
          <cell r="AK51">
            <v>1330.6889999999999</v>
          </cell>
          <cell r="AL51">
            <v>1479.5349999999999</v>
          </cell>
          <cell r="AM51">
            <v>1239.076</v>
          </cell>
          <cell r="AN51">
            <v>1866.4170000000001</v>
          </cell>
          <cell r="AO51">
            <v>1144.5940000000001</v>
          </cell>
          <cell r="AP51">
            <v>1328.9871641519999</v>
          </cell>
          <cell r="AQ51">
            <v>962.84444886625022</v>
          </cell>
          <cell r="AR51">
            <v>750</v>
          </cell>
          <cell r="AS51">
            <v>810.33900000000006</v>
          </cell>
          <cell r="AT51">
            <v>606</v>
          </cell>
          <cell r="AU51">
            <v>13330.416613018249</v>
          </cell>
          <cell r="AV51">
            <v>-2169.5833869817507</v>
          </cell>
          <cell r="AW51" t="str">
            <v xml:space="preserve"> </v>
          </cell>
          <cell r="AX51" t="str">
            <v>FCST</v>
          </cell>
          <cell r="AY51">
            <v>0</v>
          </cell>
          <cell r="AZ51">
            <v>0</v>
          </cell>
          <cell r="BB51">
            <v>73.289000000000001</v>
          </cell>
          <cell r="BC51">
            <v>21.119</v>
          </cell>
          <cell r="BD51">
            <v>8.6660000000000004</v>
          </cell>
          <cell r="BE51">
            <v>5.6779999999999999</v>
          </cell>
          <cell r="BF51">
            <v>102</v>
          </cell>
          <cell r="BG51">
            <v>41</v>
          </cell>
          <cell r="BH51">
            <v>46</v>
          </cell>
          <cell r="BI51">
            <v>40</v>
          </cell>
          <cell r="BJ51">
            <v>48.6</v>
          </cell>
          <cell r="BK51">
            <v>386.35200000000003</v>
          </cell>
          <cell r="BL51">
            <v>296.35200000000003</v>
          </cell>
          <cell r="BM51" t="str">
            <v xml:space="preserve"> </v>
          </cell>
          <cell r="BN51" t="str">
            <v>FCST</v>
          </cell>
          <cell r="BO51">
            <v>147.06100000000001</v>
          </cell>
          <cell r="BP51">
            <v>154.67099999999999</v>
          </cell>
          <cell r="BQ51">
            <v>174.03700000000001</v>
          </cell>
          <cell r="BR51">
            <v>147.32499999999999</v>
          </cell>
          <cell r="BS51">
            <v>134.167</v>
          </cell>
          <cell r="BT51">
            <v>130.767</v>
          </cell>
          <cell r="BU51">
            <v>93.106999999999999</v>
          </cell>
          <cell r="BV51">
            <v>74</v>
          </cell>
          <cell r="BW51">
            <v>131</v>
          </cell>
          <cell r="BX51">
            <v>118</v>
          </cell>
          <cell r="BY51">
            <v>128</v>
          </cell>
          <cell r="BZ51">
            <v>108</v>
          </cell>
          <cell r="CA51">
            <v>1540.135</v>
          </cell>
          <cell r="CB51">
            <v>337.13499999999999</v>
          </cell>
          <cell r="CC51" t="str">
            <v xml:space="preserve"> </v>
          </cell>
          <cell r="CD51" t="str">
            <v>FCST</v>
          </cell>
          <cell r="CE51">
            <v>45.897999999999996</v>
          </cell>
          <cell r="CF51">
            <v>57.404000000000003</v>
          </cell>
          <cell r="CG51">
            <v>33.415999999999997</v>
          </cell>
          <cell r="CH51">
            <v>77.623000000000005</v>
          </cell>
          <cell r="CI51">
            <v>69.810999999999993</v>
          </cell>
          <cell r="CJ51">
            <v>55.430999999999997</v>
          </cell>
          <cell r="CK51">
            <v>22.106000000000002</v>
          </cell>
          <cell r="CL51">
            <v>41.962834429000004</v>
          </cell>
          <cell r="CM51">
            <v>24.0959758455</v>
          </cell>
          <cell r="CN51">
            <v>27.3</v>
          </cell>
          <cell r="CO51">
            <v>100.56</v>
          </cell>
          <cell r="CP51">
            <v>85</v>
          </cell>
          <cell r="CQ51">
            <v>640.60781027450003</v>
          </cell>
          <cell r="CR51">
            <v>-220.39218972549997</v>
          </cell>
          <cell r="CS51" t="str">
            <v xml:space="preserve"> </v>
          </cell>
          <cell r="CT51" t="str">
            <v>FCST</v>
          </cell>
          <cell r="CU51">
            <v>56.161999999999999</v>
          </cell>
          <cell r="CV51">
            <v>15.02</v>
          </cell>
          <cell r="CW51">
            <v>68.534000000000006</v>
          </cell>
          <cell r="CX51">
            <v>-15.8</v>
          </cell>
          <cell r="CY51">
            <v>9.7750000000000004</v>
          </cell>
          <cell r="CZ51">
            <v>38.33</v>
          </cell>
          <cell r="DA51">
            <v>39.704999999999998</v>
          </cell>
          <cell r="DB51">
            <v>0</v>
          </cell>
          <cell r="DC51">
            <v>0</v>
          </cell>
          <cell r="DD51">
            <v>0</v>
          </cell>
          <cell r="DE51">
            <v>0</v>
          </cell>
          <cell r="DF51">
            <v>0</v>
          </cell>
          <cell r="DG51">
            <v>211.726</v>
          </cell>
          <cell r="DH51">
            <v>-1754.2739999999999</v>
          </cell>
        </row>
        <row r="52">
          <cell r="A52" t="str">
            <v xml:space="preserve"> </v>
          </cell>
          <cell r="B52" t="str">
            <v>ACT/PROJ</v>
          </cell>
          <cell r="O52">
            <v>0</v>
          </cell>
          <cell r="Q52" t="str">
            <v xml:space="preserve"> </v>
          </cell>
          <cell r="R52" t="str">
            <v>ACT/PROJ</v>
          </cell>
          <cell r="S52">
            <v>16.571000000000002</v>
          </cell>
          <cell r="T52">
            <v>0</v>
          </cell>
          <cell r="U52">
            <v>0.246</v>
          </cell>
          <cell r="V52">
            <v>6.173</v>
          </cell>
          <cell r="W52">
            <v>-6.1989999999999998</v>
          </cell>
          <cell r="X52">
            <v>17.463999999999999</v>
          </cell>
          <cell r="Y52">
            <v>26.679000000000002</v>
          </cell>
          <cell r="AE52">
            <v>60.934000000000005</v>
          </cell>
          <cell r="AG52" t="str">
            <v xml:space="preserve"> </v>
          </cell>
          <cell r="AH52" t="str">
            <v>ACT/PROJ</v>
          </cell>
          <cell r="AI52">
            <v>756.72299999999996</v>
          </cell>
          <cell r="AJ52">
            <v>1055.212</v>
          </cell>
          <cell r="AK52">
            <v>1330.6889999999999</v>
          </cell>
          <cell r="AL52">
            <v>1479.5349999999999</v>
          </cell>
          <cell r="AM52">
            <v>1239.076</v>
          </cell>
          <cell r="AN52">
            <v>1866.4170000000001</v>
          </cell>
          <cell r="AO52">
            <v>1144.5940000000001</v>
          </cell>
          <cell r="AP52">
            <v>1328.9871641519999</v>
          </cell>
          <cell r="AQ52">
            <v>962.84444886625022</v>
          </cell>
          <cell r="AR52">
            <v>750</v>
          </cell>
          <cell r="AS52">
            <v>810.33900000000006</v>
          </cell>
          <cell r="AT52">
            <v>606</v>
          </cell>
          <cell r="AU52">
            <v>13330.416613018249</v>
          </cell>
          <cell r="AW52" t="str">
            <v xml:space="preserve"> </v>
          </cell>
          <cell r="AX52" t="str">
            <v>ACT/PROJ</v>
          </cell>
          <cell r="AZ52">
            <v>0</v>
          </cell>
          <cell r="BB52">
            <v>73.289000000000001</v>
          </cell>
          <cell r="BC52">
            <v>21.119</v>
          </cell>
          <cell r="BD52">
            <v>8.6660000000000004</v>
          </cell>
          <cell r="BE52">
            <v>5.6779999999999999</v>
          </cell>
          <cell r="BF52">
            <v>0</v>
          </cell>
          <cell r="BK52">
            <v>108.752</v>
          </cell>
          <cell r="BM52" t="str">
            <v xml:space="preserve"> </v>
          </cell>
          <cell r="BN52" t="str">
            <v>ACT/PROJ</v>
          </cell>
          <cell r="BO52">
            <v>147.06100000000001</v>
          </cell>
          <cell r="BP52">
            <v>154.67099999999999</v>
          </cell>
          <cell r="BQ52">
            <v>174.03700000000001</v>
          </cell>
          <cell r="BR52">
            <v>147.32499999999999</v>
          </cell>
          <cell r="BS52">
            <v>134.167</v>
          </cell>
          <cell r="BT52">
            <v>130.767</v>
          </cell>
          <cell r="BU52">
            <v>93.106999999999999</v>
          </cell>
          <cell r="CA52">
            <v>981.13499999999999</v>
          </cell>
          <cell r="CC52" t="str">
            <v xml:space="preserve"> </v>
          </cell>
          <cell r="CD52" t="str">
            <v>ACT/PROJ</v>
          </cell>
          <cell r="CE52">
            <v>45.897999999999996</v>
          </cell>
          <cell r="CF52">
            <v>57.404000000000003</v>
          </cell>
          <cell r="CG52">
            <v>33.415999999999997</v>
          </cell>
          <cell r="CH52">
            <v>77.623000000000005</v>
          </cell>
          <cell r="CI52">
            <v>69.810999999999993</v>
          </cell>
          <cell r="CJ52">
            <v>55.430999999999997</v>
          </cell>
          <cell r="CK52">
            <v>22.106000000000002</v>
          </cell>
          <cell r="CL52">
            <v>41.962834429000004</v>
          </cell>
          <cell r="CM52">
            <v>24.0959758455</v>
          </cell>
          <cell r="CN52">
            <v>27.3</v>
          </cell>
          <cell r="CO52">
            <v>100.56</v>
          </cell>
          <cell r="CP52">
            <v>85</v>
          </cell>
          <cell r="CQ52">
            <v>640.60781027450003</v>
          </cell>
          <cell r="CS52" t="str">
            <v xml:space="preserve"> </v>
          </cell>
          <cell r="CT52" t="str">
            <v>ACT/PROJ</v>
          </cell>
          <cell r="CU52">
            <v>56.161999999999999</v>
          </cell>
          <cell r="CV52">
            <v>15.02</v>
          </cell>
          <cell r="CW52">
            <v>68.534000000000006</v>
          </cell>
          <cell r="CX52">
            <v>-15.8</v>
          </cell>
          <cell r="CY52">
            <v>9.7750000000000004</v>
          </cell>
          <cell r="CZ52">
            <v>38.33</v>
          </cell>
          <cell r="DA52">
            <v>39.704999999999998</v>
          </cell>
          <cell r="DG52">
            <v>211.726</v>
          </cell>
        </row>
        <row r="53">
          <cell r="A53" t="str">
            <v>FEE</v>
          </cell>
          <cell r="B53" t="str">
            <v>PLAN</v>
          </cell>
          <cell r="C53">
            <v>-89</v>
          </cell>
          <cell r="D53">
            <v>-89</v>
          </cell>
          <cell r="E53">
            <v>-88</v>
          </cell>
          <cell r="F53">
            <v>-86</v>
          </cell>
          <cell r="G53">
            <v>-38</v>
          </cell>
          <cell r="H53">
            <v>-42</v>
          </cell>
          <cell r="I53">
            <v>-50</v>
          </cell>
          <cell r="J53">
            <v>-61</v>
          </cell>
          <cell r="K53">
            <v>-73</v>
          </cell>
          <cell r="L53">
            <v>-71</v>
          </cell>
          <cell r="M53">
            <v>-81</v>
          </cell>
          <cell r="N53">
            <v>-99</v>
          </cell>
          <cell r="O53">
            <v>-867</v>
          </cell>
          <cell r="Q53" t="str">
            <v>FEE</v>
          </cell>
          <cell r="R53" t="str">
            <v>PLAN</v>
          </cell>
          <cell r="S53">
            <v>3</v>
          </cell>
          <cell r="T53">
            <v>4</v>
          </cell>
          <cell r="U53">
            <v>5</v>
          </cell>
          <cell r="V53">
            <v>5</v>
          </cell>
          <cell r="W53">
            <v>4</v>
          </cell>
          <cell r="X53">
            <v>4</v>
          </cell>
          <cell r="Y53">
            <v>4</v>
          </cell>
          <cell r="Z53">
            <v>4</v>
          </cell>
          <cell r="AA53">
            <v>4</v>
          </cell>
          <cell r="AB53">
            <v>5</v>
          </cell>
          <cell r="AC53">
            <v>5</v>
          </cell>
          <cell r="AD53">
            <v>5</v>
          </cell>
          <cell r="AE53">
            <v>52</v>
          </cell>
          <cell r="AG53" t="str">
            <v>FEE</v>
          </cell>
          <cell r="AH53" t="str">
            <v>PLAN</v>
          </cell>
          <cell r="AI53">
            <v>75</v>
          </cell>
          <cell r="AJ53">
            <v>131</v>
          </cell>
          <cell r="AK53">
            <v>69</v>
          </cell>
          <cell r="AL53">
            <v>66</v>
          </cell>
          <cell r="AM53">
            <v>97</v>
          </cell>
          <cell r="AN53">
            <v>110</v>
          </cell>
          <cell r="AO53">
            <v>105</v>
          </cell>
          <cell r="AP53">
            <v>109</v>
          </cell>
          <cell r="AQ53">
            <v>78</v>
          </cell>
          <cell r="AR53">
            <v>69</v>
          </cell>
          <cell r="AS53">
            <v>46</v>
          </cell>
          <cell r="AT53">
            <v>40</v>
          </cell>
          <cell r="AU53">
            <v>995</v>
          </cell>
          <cell r="AW53" t="str">
            <v>FEE</v>
          </cell>
          <cell r="AX53" t="str">
            <v>PLAN</v>
          </cell>
          <cell r="AZ53">
            <v>45</v>
          </cell>
          <cell r="BF53">
            <v>45</v>
          </cell>
          <cell r="BK53">
            <v>90</v>
          </cell>
          <cell r="BM53" t="str">
            <v>FEE</v>
          </cell>
          <cell r="BN53" t="str">
            <v>PLAN</v>
          </cell>
          <cell r="BO53">
            <v>5</v>
          </cell>
          <cell r="BP53">
            <v>4</v>
          </cell>
          <cell r="BQ53">
            <v>4</v>
          </cell>
          <cell r="BR53">
            <v>4</v>
          </cell>
          <cell r="BS53">
            <v>4</v>
          </cell>
          <cell r="BT53">
            <v>4</v>
          </cell>
          <cell r="BU53">
            <v>2</v>
          </cell>
          <cell r="BV53">
            <v>2</v>
          </cell>
          <cell r="BW53">
            <v>2</v>
          </cell>
          <cell r="BX53">
            <v>2</v>
          </cell>
          <cell r="BY53">
            <v>2</v>
          </cell>
          <cell r="BZ53">
            <v>2</v>
          </cell>
          <cell r="CA53">
            <v>37</v>
          </cell>
          <cell r="CC53" t="str">
            <v>FEE</v>
          </cell>
          <cell r="CD53" t="str">
            <v>PLAN</v>
          </cell>
          <cell r="CE53">
            <v>7</v>
          </cell>
          <cell r="CF53">
            <v>49</v>
          </cell>
          <cell r="CG53">
            <v>1</v>
          </cell>
          <cell r="CH53">
            <v>2</v>
          </cell>
          <cell r="CI53">
            <v>2</v>
          </cell>
          <cell r="CJ53">
            <v>3</v>
          </cell>
          <cell r="CK53">
            <v>2</v>
          </cell>
          <cell r="CL53">
            <v>49</v>
          </cell>
          <cell r="CM53">
            <v>5</v>
          </cell>
          <cell r="CN53">
            <v>6</v>
          </cell>
          <cell r="CO53">
            <v>7</v>
          </cell>
          <cell r="CP53">
            <v>8</v>
          </cell>
          <cell r="CQ53">
            <v>141</v>
          </cell>
          <cell r="CS53" t="str">
            <v>FEE</v>
          </cell>
          <cell r="CT53" t="str">
            <v>PLAN</v>
          </cell>
          <cell r="CU53">
            <v>19</v>
          </cell>
          <cell r="CV53">
            <v>3</v>
          </cell>
          <cell r="CW53">
            <v>3</v>
          </cell>
          <cell r="CX53">
            <v>8</v>
          </cell>
          <cell r="CY53">
            <v>8</v>
          </cell>
          <cell r="CZ53">
            <v>9</v>
          </cell>
          <cell r="DA53">
            <v>11</v>
          </cell>
          <cell r="DB53">
            <v>15</v>
          </cell>
          <cell r="DC53">
            <v>14</v>
          </cell>
          <cell r="DD53">
            <v>13</v>
          </cell>
          <cell r="DE53">
            <v>14</v>
          </cell>
          <cell r="DF53">
            <v>14</v>
          </cell>
          <cell r="DG53">
            <v>131</v>
          </cell>
        </row>
        <row r="54">
          <cell r="A54" t="str">
            <v xml:space="preserve"> </v>
          </cell>
          <cell r="B54" t="str">
            <v>FCST</v>
          </cell>
          <cell r="C54">
            <v>-0.64900000000000002</v>
          </cell>
          <cell r="D54">
            <v>-88.826999999999998</v>
          </cell>
          <cell r="E54">
            <v>-27.3</v>
          </cell>
          <cell r="F54">
            <v>-89.795000000000002</v>
          </cell>
          <cell r="G54">
            <v>-40.018000000000001</v>
          </cell>
          <cell r="H54">
            <v>-34.664999999999999</v>
          </cell>
          <cell r="I54">
            <v>-43.591000000000001</v>
          </cell>
          <cell r="J54">
            <v>-23.498999999999999</v>
          </cell>
          <cell r="K54">
            <v>-91.894000000000005</v>
          </cell>
          <cell r="L54">
            <v>-92.394999999999996</v>
          </cell>
          <cell r="M54">
            <v>-45.652999999999999</v>
          </cell>
          <cell r="N54">
            <v>-217.4</v>
          </cell>
          <cell r="O54">
            <v>-795.68600000000004</v>
          </cell>
          <cell r="P54">
            <v>71.313999999999965</v>
          </cell>
          <cell r="Q54" t="str">
            <v xml:space="preserve"> </v>
          </cell>
          <cell r="R54" t="str">
            <v>FCST</v>
          </cell>
          <cell r="S54">
            <v>-22.565999999999999</v>
          </cell>
          <cell r="T54">
            <v>-42.787999999999997</v>
          </cell>
          <cell r="U54">
            <v>-36.573</v>
          </cell>
          <cell r="V54">
            <v>-14.298999999999999</v>
          </cell>
          <cell r="W54">
            <v>-10.852</v>
          </cell>
          <cell r="X54">
            <v>-18.178999999999998</v>
          </cell>
          <cell r="Y54">
            <v>-0.59</v>
          </cell>
          <cell r="Z54">
            <v>42</v>
          </cell>
          <cell r="AA54">
            <v>43</v>
          </cell>
          <cell r="AB54">
            <v>55</v>
          </cell>
          <cell r="AC54">
            <v>40</v>
          </cell>
          <cell r="AD54">
            <v>40</v>
          </cell>
          <cell r="AE54">
            <v>74.152999999999992</v>
          </cell>
          <cell r="AF54">
            <v>22.152999999999992</v>
          </cell>
          <cell r="AG54" t="str">
            <v xml:space="preserve"> </v>
          </cell>
          <cell r="AH54" t="str">
            <v>FCST</v>
          </cell>
          <cell r="AI54">
            <v>54.978000000000002</v>
          </cell>
          <cell r="AJ54">
            <v>54.436999999999998</v>
          </cell>
          <cell r="AK54">
            <v>73.269000000000005</v>
          </cell>
          <cell r="AL54">
            <v>74.53</v>
          </cell>
          <cell r="AM54">
            <v>64.594999999999999</v>
          </cell>
          <cell r="AN54">
            <v>96.897000000000006</v>
          </cell>
          <cell r="AO54">
            <v>-108.958</v>
          </cell>
          <cell r="AP54">
            <v>87.194999999999993</v>
          </cell>
          <cell r="AQ54">
            <v>59.667999999999999</v>
          </cell>
          <cell r="AR54">
            <v>62.741</v>
          </cell>
          <cell r="AS54">
            <v>30.201000000000001</v>
          </cell>
          <cell r="AT54">
            <v>-58</v>
          </cell>
          <cell r="AU54">
            <v>491.553</v>
          </cell>
          <cell r="AV54">
            <v>-503.447</v>
          </cell>
          <cell r="AW54" t="str">
            <v xml:space="preserve"> </v>
          </cell>
          <cell r="AX54" t="str">
            <v>FCST</v>
          </cell>
          <cell r="AZ54">
            <v>0</v>
          </cell>
          <cell r="BB54">
            <v>73.289000000000001</v>
          </cell>
          <cell r="BC54">
            <v>0.8</v>
          </cell>
          <cell r="BD54">
            <v>-0.19400000000000003</v>
          </cell>
          <cell r="BE54">
            <v>0.67400000000000004</v>
          </cell>
          <cell r="BF54">
            <v>47</v>
          </cell>
          <cell r="BK54">
            <v>121.569</v>
          </cell>
          <cell r="BL54">
            <v>31.569000000000003</v>
          </cell>
          <cell r="BM54" t="str">
            <v xml:space="preserve"> </v>
          </cell>
          <cell r="BN54" t="str">
            <v>FCST</v>
          </cell>
          <cell r="BO54">
            <v>7.01</v>
          </cell>
          <cell r="BP54">
            <v>6.8760000000000003</v>
          </cell>
          <cell r="BQ54">
            <v>-10.151999999999999</v>
          </cell>
          <cell r="BR54">
            <v>3.87</v>
          </cell>
          <cell r="BS54">
            <v>5.4020000000000001</v>
          </cell>
          <cell r="BT54">
            <v>2.3769999999999998</v>
          </cell>
          <cell r="BU54">
            <v>0.55600000000000005</v>
          </cell>
          <cell r="BV54">
            <v>2</v>
          </cell>
          <cell r="BW54">
            <v>2</v>
          </cell>
          <cell r="BX54">
            <v>2</v>
          </cell>
          <cell r="BY54">
            <v>1</v>
          </cell>
          <cell r="BZ54">
            <v>2</v>
          </cell>
          <cell r="CA54">
            <v>24.939</v>
          </cell>
          <cell r="CB54">
            <v>-12.061</v>
          </cell>
          <cell r="CC54" t="str">
            <v xml:space="preserve"> </v>
          </cell>
          <cell r="CD54" t="str">
            <v>FCST</v>
          </cell>
          <cell r="CE54">
            <v>-1.196</v>
          </cell>
          <cell r="CF54">
            <v>22.815000000000001</v>
          </cell>
          <cell r="CG54">
            <v>9.077</v>
          </cell>
          <cell r="CH54">
            <v>74.245000000000005</v>
          </cell>
          <cell r="CI54">
            <v>0.48200000000000004</v>
          </cell>
          <cell r="CJ54">
            <v>-2.7909999999999999</v>
          </cell>
          <cell r="CK54">
            <v>-2.0649999999999999</v>
          </cell>
          <cell r="CL54">
            <v>-0.96499999999999997</v>
          </cell>
          <cell r="CM54">
            <v>-2.8690000000000002</v>
          </cell>
          <cell r="CN54">
            <v>-3.1070000000000002</v>
          </cell>
          <cell r="CO54">
            <v>38.063000000000002</v>
          </cell>
          <cell r="CP54">
            <v>8.6999999999999993</v>
          </cell>
          <cell r="CQ54">
            <v>140.38900000000001</v>
          </cell>
          <cell r="CR54">
            <v>-0.61099999999999</v>
          </cell>
          <cell r="CS54" t="str">
            <v xml:space="preserve"> </v>
          </cell>
          <cell r="CT54" t="str">
            <v>FCST</v>
          </cell>
          <cell r="CU54">
            <v>2.6549999999999998</v>
          </cell>
          <cell r="CV54">
            <v>-6.3150000000000004</v>
          </cell>
          <cell r="CW54">
            <v>10.965</v>
          </cell>
          <cell r="CX54">
            <v>7.0060000000000002</v>
          </cell>
          <cell r="CY54">
            <v>-13.492000000000001</v>
          </cell>
          <cell r="CZ54">
            <v>2.153</v>
          </cell>
          <cell r="DA54">
            <v>0.995</v>
          </cell>
          <cell r="DB54">
            <v>0</v>
          </cell>
          <cell r="DC54">
            <v>0</v>
          </cell>
          <cell r="DD54">
            <v>0</v>
          </cell>
          <cell r="DE54">
            <v>0</v>
          </cell>
          <cell r="DF54">
            <v>0</v>
          </cell>
          <cell r="DG54">
            <v>3.9669999999999992</v>
          </cell>
          <cell r="DH54">
            <v>-127.033</v>
          </cell>
        </row>
        <row r="55">
          <cell r="A55" t="str">
            <v xml:space="preserve"> </v>
          </cell>
          <cell r="B55" t="str">
            <v>ACT/PROJ</v>
          </cell>
          <cell r="C55">
            <v>-0.65</v>
          </cell>
          <cell r="D55">
            <v>-88.826999999999998</v>
          </cell>
          <cell r="E55">
            <v>-27.3</v>
          </cell>
          <cell r="F55">
            <v>-89.795000000000002</v>
          </cell>
          <cell r="G55">
            <v>-40.018000000000001</v>
          </cell>
          <cell r="H55">
            <v>-34.664999999999999</v>
          </cell>
          <cell r="I55">
            <v>-43.591000000000001</v>
          </cell>
          <cell r="J55">
            <v>-23.498999999999999</v>
          </cell>
          <cell r="K55">
            <v>-91.894000000000005</v>
          </cell>
          <cell r="L55">
            <v>-92.394999999999996</v>
          </cell>
          <cell r="M55">
            <v>-45.652999999999999</v>
          </cell>
          <cell r="N55">
            <v>-217.4</v>
          </cell>
          <cell r="O55">
            <v>-795.68700000000001</v>
          </cell>
          <cell r="Q55" t="str">
            <v xml:space="preserve"> </v>
          </cell>
          <cell r="R55" t="str">
            <v>ACT/PROJ</v>
          </cell>
          <cell r="S55">
            <v>-22.565999999999999</v>
          </cell>
          <cell r="T55">
            <v>-42.787999999999997</v>
          </cell>
          <cell r="U55">
            <v>-36.573</v>
          </cell>
          <cell r="V55">
            <v>-14.298999999999999</v>
          </cell>
          <cell r="W55">
            <v>-10.852</v>
          </cell>
          <cell r="X55">
            <v>-18.178999999999998</v>
          </cell>
          <cell r="Y55">
            <v>-0.59</v>
          </cell>
          <cell r="AE55">
            <v>-145.84700000000001</v>
          </cell>
          <cell r="AG55" t="str">
            <v xml:space="preserve"> </v>
          </cell>
          <cell r="AH55" t="str">
            <v>ACT/PROJ</v>
          </cell>
          <cell r="AI55">
            <v>54.978000000000002</v>
          </cell>
          <cell r="AJ55">
            <v>54.436999999999998</v>
          </cell>
          <cell r="AK55">
            <v>73.269000000000005</v>
          </cell>
          <cell r="AL55">
            <v>74.53</v>
          </cell>
          <cell r="AM55">
            <v>64.594999999999999</v>
          </cell>
          <cell r="AN55">
            <v>96.897000000000006</v>
          </cell>
          <cell r="AO55">
            <v>-108.958</v>
          </cell>
          <cell r="AP55">
            <v>87.194999999999993</v>
          </cell>
          <cell r="AQ55">
            <v>59.667999999999999</v>
          </cell>
          <cell r="AR55">
            <v>62.741</v>
          </cell>
          <cell r="AS55">
            <v>30.201000000000001</v>
          </cell>
          <cell r="AT55">
            <v>-58</v>
          </cell>
          <cell r="AU55">
            <v>491.553</v>
          </cell>
          <cell r="AW55" t="str">
            <v xml:space="preserve"> </v>
          </cell>
          <cell r="AX55" t="str">
            <v>ACT/PROJ</v>
          </cell>
          <cell r="AZ55">
            <v>0</v>
          </cell>
          <cell r="BB55">
            <v>73.289000000000001</v>
          </cell>
          <cell r="BC55">
            <v>0.8</v>
          </cell>
          <cell r="BD55">
            <v>-0.19400000000000003</v>
          </cell>
          <cell r="BE55">
            <v>0.67400000000000004</v>
          </cell>
          <cell r="BF55">
            <v>0</v>
          </cell>
          <cell r="BK55">
            <v>74.569000000000003</v>
          </cell>
          <cell r="BM55" t="str">
            <v xml:space="preserve"> </v>
          </cell>
          <cell r="BN55" t="str">
            <v>ACT/PROJ</v>
          </cell>
          <cell r="BO55">
            <v>7.01</v>
          </cell>
          <cell r="BP55">
            <v>6.8760000000000003</v>
          </cell>
          <cell r="BQ55">
            <v>-10.151999999999999</v>
          </cell>
          <cell r="BR55">
            <v>3.87</v>
          </cell>
          <cell r="BS55">
            <v>5.4020000000000001</v>
          </cell>
          <cell r="BT55">
            <v>2.3769999999999998</v>
          </cell>
          <cell r="BU55">
            <v>0.55600000000000005</v>
          </cell>
          <cell r="CA55">
            <v>15.939</v>
          </cell>
          <cell r="CC55" t="str">
            <v xml:space="preserve"> </v>
          </cell>
          <cell r="CD55" t="str">
            <v>ACT/PROJ</v>
          </cell>
          <cell r="CE55">
            <v>-1.196</v>
          </cell>
          <cell r="CF55">
            <v>22.815000000000001</v>
          </cell>
          <cell r="CG55">
            <v>9.077</v>
          </cell>
          <cell r="CH55">
            <v>74.245000000000005</v>
          </cell>
          <cell r="CI55">
            <v>0.48200000000000004</v>
          </cell>
          <cell r="CJ55">
            <v>-2.7909999999999999</v>
          </cell>
          <cell r="CK55">
            <v>-2.0649999999999999</v>
          </cell>
          <cell r="CL55">
            <v>-0.96499999999999997</v>
          </cell>
          <cell r="CM55">
            <v>-2.8690000000000002</v>
          </cell>
          <cell r="CN55">
            <v>-3.1070000000000002</v>
          </cell>
          <cell r="CO55">
            <v>38.063000000000002</v>
          </cell>
          <cell r="CP55">
            <v>8.6999999999999993</v>
          </cell>
          <cell r="CQ55">
            <v>140.38900000000001</v>
          </cell>
          <cell r="CS55" t="str">
            <v xml:space="preserve"> </v>
          </cell>
          <cell r="CT55" t="str">
            <v>ACT/PROJ</v>
          </cell>
          <cell r="CU55">
            <v>2.6549999999999998</v>
          </cell>
          <cell r="CV55">
            <v>-6.3150000000000004</v>
          </cell>
          <cell r="CW55">
            <v>10.965</v>
          </cell>
          <cell r="CX55">
            <v>7.0060000000000002</v>
          </cell>
          <cell r="CY55">
            <v>-13.492000000000001</v>
          </cell>
          <cell r="CZ55">
            <v>2.153</v>
          </cell>
          <cell r="DA55">
            <v>0.995</v>
          </cell>
          <cell r="DG55">
            <v>3.9669999999999992</v>
          </cell>
        </row>
        <row r="58">
          <cell r="A58" t="str">
            <v>DIRECT COSTS:</v>
          </cell>
          <cell r="Q58" t="str">
            <v>DIRECT COSTS:</v>
          </cell>
          <cell r="AG58" t="str">
            <v>DIRECT COSTS:</v>
          </cell>
          <cell r="AU58">
            <v>0</v>
          </cell>
          <cell r="AW58" t="str">
            <v>DIRECT COSTS:</v>
          </cell>
          <cell r="BK58">
            <v>0</v>
          </cell>
          <cell r="BM58" t="str">
            <v>DIRECT COSTS:</v>
          </cell>
          <cell r="CC58" t="str">
            <v>DIRECT COSTS:</v>
          </cell>
          <cell r="CS58" t="str">
            <v>DIRECT COSTS:</v>
          </cell>
        </row>
        <row r="59">
          <cell r="A59" t="str">
            <v>ENGINEERING (03)</v>
          </cell>
          <cell r="B59" t="str">
            <v>PLAN</v>
          </cell>
          <cell r="Q59" t="str">
            <v>ENGINEERING (03)</v>
          </cell>
          <cell r="R59" t="str">
            <v>PLAN</v>
          </cell>
          <cell r="S59">
            <v>16</v>
          </cell>
          <cell r="T59">
            <v>20</v>
          </cell>
          <cell r="U59">
            <v>25</v>
          </cell>
          <cell r="V59">
            <v>25</v>
          </cell>
          <cell r="W59">
            <v>22</v>
          </cell>
          <cell r="X59">
            <v>19</v>
          </cell>
          <cell r="Y59">
            <v>21</v>
          </cell>
          <cell r="Z59">
            <v>21</v>
          </cell>
          <cell r="AA59">
            <v>23</v>
          </cell>
          <cell r="AB59">
            <v>25</v>
          </cell>
          <cell r="AC59">
            <v>27</v>
          </cell>
          <cell r="AD59">
            <v>26</v>
          </cell>
          <cell r="AE59">
            <v>270</v>
          </cell>
          <cell r="AG59" t="str">
            <v>ENGINEERING (03)</v>
          </cell>
          <cell r="AH59" t="str">
            <v>PLAN</v>
          </cell>
          <cell r="AI59">
            <v>97</v>
          </cell>
          <cell r="AJ59">
            <v>132</v>
          </cell>
          <cell r="AK59">
            <v>122</v>
          </cell>
          <cell r="AL59">
            <v>123</v>
          </cell>
          <cell r="AM59">
            <v>137</v>
          </cell>
          <cell r="AN59">
            <v>122</v>
          </cell>
          <cell r="AO59">
            <v>95</v>
          </cell>
          <cell r="AP59">
            <v>102</v>
          </cell>
          <cell r="AQ59">
            <v>97</v>
          </cell>
          <cell r="AR59">
            <v>92</v>
          </cell>
          <cell r="AS59">
            <v>98</v>
          </cell>
          <cell r="AT59">
            <v>88.4</v>
          </cell>
          <cell r="AU59">
            <v>1305.4000000000001</v>
          </cell>
          <cell r="AW59" t="str">
            <v>ENGINEERING (03)</v>
          </cell>
          <cell r="AX59" t="str">
            <v>PLAN</v>
          </cell>
          <cell r="BK59">
            <v>0</v>
          </cell>
          <cell r="BM59" t="str">
            <v>ENGINEERING (03)</v>
          </cell>
          <cell r="BN59" t="str">
            <v>PLAN</v>
          </cell>
          <cell r="BO59">
            <v>22</v>
          </cell>
          <cell r="BP59">
            <v>29</v>
          </cell>
          <cell r="BQ59">
            <v>29</v>
          </cell>
          <cell r="BR59">
            <v>27</v>
          </cell>
          <cell r="BS59">
            <v>21</v>
          </cell>
          <cell r="BT59">
            <v>22</v>
          </cell>
          <cell r="BU59">
            <v>18</v>
          </cell>
          <cell r="BV59">
            <v>18</v>
          </cell>
          <cell r="BW59">
            <v>19</v>
          </cell>
          <cell r="BX59">
            <v>18</v>
          </cell>
          <cell r="BY59">
            <v>18</v>
          </cell>
          <cell r="BZ59">
            <v>19</v>
          </cell>
          <cell r="CA59">
            <v>260</v>
          </cell>
          <cell r="CC59" t="str">
            <v>ENGINEERING (03)</v>
          </cell>
          <cell r="CD59" t="str">
            <v>PLAN</v>
          </cell>
          <cell r="CE59">
            <v>33</v>
          </cell>
          <cell r="CF59">
            <v>22</v>
          </cell>
          <cell r="CG59">
            <v>4</v>
          </cell>
          <cell r="CH59">
            <v>7</v>
          </cell>
          <cell r="CI59">
            <v>9</v>
          </cell>
          <cell r="CJ59">
            <v>10</v>
          </cell>
          <cell r="CK59">
            <v>9</v>
          </cell>
          <cell r="CL59">
            <v>14</v>
          </cell>
          <cell r="CM59">
            <v>16.8</v>
          </cell>
          <cell r="CN59">
            <v>22.8</v>
          </cell>
          <cell r="CO59">
            <v>23.8</v>
          </cell>
          <cell r="CP59">
            <v>26.8</v>
          </cell>
          <cell r="CQ59">
            <v>198.20000000000002</v>
          </cell>
          <cell r="CS59" t="str">
            <v>ENGINEERING (03)</v>
          </cell>
          <cell r="CT59" t="str">
            <v>PLAN</v>
          </cell>
          <cell r="CU59">
            <v>15</v>
          </cell>
          <cell r="CV59">
            <v>4</v>
          </cell>
          <cell r="CW59">
            <v>4</v>
          </cell>
          <cell r="CX59">
            <v>16</v>
          </cell>
          <cell r="CY59">
            <v>16</v>
          </cell>
          <cell r="CZ59">
            <v>19</v>
          </cell>
          <cell r="DA59">
            <v>23</v>
          </cell>
          <cell r="DB59">
            <v>26</v>
          </cell>
          <cell r="DC59">
            <v>22</v>
          </cell>
          <cell r="DD59">
            <v>19</v>
          </cell>
          <cell r="DE59">
            <v>18</v>
          </cell>
          <cell r="DF59">
            <v>18</v>
          </cell>
          <cell r="DG59">
            <v>200</v>
          </cell>
        </row>
        <row r="60">
          <cell r="B60" t="str">
            <v>FCST</v>
          </cell>
          <cell r="O60">
            <v>0</v>
          </cell>
          <cell r="P60">
            <v>0</v>
          </cell>
          <cell r="R60" t="str">
            <v>FCST</v>
          </cell>
          <cell r="S60">
            <v>10.1</v>
          </cell>
          <cell r="T60">
            <v>10.500000000000002</v>
          </cell>
          <cell r="U60">
            <v>13</v>
          </cell>
          <cell r="V60">
            <v>7</v>
          </cell>
          <cell r="W60">
            <v>2</v>
          </cell>
          <cell r="X60">
            <v>11.611000000000001</v>
          </cell>
          <cell r="Y60">
            <v>6.9850000000000003</v>
          </cell>
          <cell r="Z60">
            <v>9.4269999999999996</v>
          </cell>
          <cell r="AA60">
            <v>14.329000000000001</v>
          </cell>
          <cell r="AB60">
            <v>14.16</v>
          </cell>
          <cell r="AC60">
            <v>14</v>
          </cell>
          <cell r="AD60">
            <v>12</v>
          </cell>
          <cell r="AE60">
            <v>125.11199999999999</v>
          </cell>
          <cell r="AF60">
            <v>-144.88800000000001</v>
          </cell>
          <cell r="AH60" t="str">
            <v>FCST</v>
          </cell>
          <cell r="AI60">
            <v>136.4</v>
          </cell>
          <cell r="AJ60">
            <v>169.1</v>
          </cell>
          <cell r="AK60">
            <v>198.50599999999997</v>
          </cell>
          <cell r="AL60">
            <v>146</v>
          </cell>
          <cell r="AM60">
            <v>155</v>
          </cell>
          <cell r="AN60">
            <v>207.87700000000001</v>
          </cell>
          <cell r="AO60">
            <v>149.434</v>
          </cell>
          <cell r="AP60">
            <v>169.21</v>
          </cell>
          <cell r="AQ60">
            <v>147.35499999999999</v>
          </cell>
          <cell r="AR60">
            <v>89.653000000000006</v>
          </cell>
          <cell r="AS60">
            <v>114</v>
          </cell>
          <cell r="AT60">
            <v>107</v>
          </cell>
          <cell r="AU60">
            <v>1789.5350000000001</v>
          </cell>
          <cell r="AV60">
            <v>484.13499999999999</v>
          </cell>
          <cell r="AX60" t="str">
            <v>FCST</v>
          </cell>
          <cell r="AY60">
            <v>0</v>
          </cell>
          <cell r="BC60">
            <v>6.6050000000000004</v>
          </cell>
          <cell r="BD60">
            <v>2.2170000000000001</v>
          </cell>
          <cell r="BE60">
            <v>1.607</v>
          </cell>
          <cell r="BF60">
            <v>4.0220000000000002</v>
          </cell>
          <cell r="BG60">
            <v>2.3559999999999999</v>
          </cell>
          <cell r="BH60">
            <v>5.843</v>
          </cell>
          <cell r="BI60">
            <v>0</v>
          </cell>
          <cell r="BJ60">
            <v>3</v>
          </cell>
          <cell r="BK60">
            <v>25.650000000000002</v>
          </cell>
          <cell r="BL60">
            <v>25.650000000000002</v>
          </cell>
          <cell r="BN60" t="str">
            <v>FCST</v>
          </cell>
          <cell r="BO60">
            <v>12.4</v>
          </cell>
          <cell r="BP60">
            <v>17.799999999999997</v>
          </cell>
          <cell r="BQ60">
            <v>20</v>
          </cell>
          <cell r="BR60">
            <v>10</v>
          </cell>
          <cell r="BS60">
            <v>10</v>
          </cell>
          <cell r="BT60">
            <v>6.64</v>
          </cell>
          <cell r="BU60">
            <v>6.9089999999999998</v>
          </cell>
          <cell r="BV60">
            <v>9.1829999999999998</v>
          </cell>
          <cell r="BW60">
            <v>10.5</v>
          </cell>
          <cell r="BX60">
            <v>10.116</v>
          </cell>
          <cell r="BY60">
            <v>10</v>
          </cell>
          <cell r="BZ60">
            <v>13</v>
          </cell>
          <cell r="CA60">
            <v>136.548</v>
          </cell>
          <cell r="CB60">
            <v>-123.452</v>
          </cell>
          <cell r="CD60" t="str">
            <v>FCST</v>
          </cell>
          <cell r="CE60">
            <v>9.6329999999999991</v>
          </cell>
          <cell r="CF60">
            <v>10.334999999999999</v>
          </cell>
          <cell r="CG60">
            <v>2.9030000000000022</v>
          </cell>
          <cell r="CH60">
            <v>1.165</v>
          </cell>
          <cell r="CI60">
            <v>12.388999999999999</v>
          </cell>
          <cell r="CJ60">
            <v>6.2729999999999997</v>
          </cell>
          <cell r="CK60">
            <v>5.3250000000000002</v>
          </cell>
          <cell r="CL60">
            <v>9.8919999999999995</v>
          </cell>
          <cell r="CM60">
            <v>3.6949999999999994</v>
          </cell>
          <cell r="CN60">
            <v>7.1509999999999998</v>
          </cell>
          <cell r="CO60">
            <v>14</v>
          </cell>
          <cell r="CP60">
            <v>14</v>
          </cell>
          <cell r="CQ60">
            <v>96.760999999999996</v>
          </cell>
          <cell r="CR60">
            <v>-101.43900000000002</v>
          </cell>
          <cell r="CT60" t="str">
            <v>FCST</v>
          </cell>
          <cell r="CU60">
            <v>1.4E-2</v>
          </cell>
          <cell r="CV60">
            <v>2.7410000000000001</v>
          </cell>
          <cell r="CW60">
            <v>12</v>
          </cell>
          <cell r="CX60">
            <v>-10</v>
          </cell>
          <cell r="CY60">
            <v>-4.9000000000000004</v>
          </cell>
          <cell r="CZ60">
            <v>1.2290000000000001</v>
          </cell>
          <cell r="DA60">
            <v>-7.4999999999999997E-2</v>
          </cell>
          <cell r="DB60">
            <v>0</v>
          </cell>
          <cell r="DC60">
            <v>0</v>
          </cell>
          <cell r="DD60">
            <v>0</v>
          </cell>
          <cell r="DE60">
            <v>0</v>
          </cell>
          <cell r="DF60">
            <v>0</v>
          </cell>
          <cell r="DG60">
            <v>1.0089999999999988</v>
          </cell>
          <cell r="DH60">
            <v>-198.99100000000001</v>
          </cell>
        </row>
        <row r="61">
          <cell r="B61" t="str">
            <v>ACT/PROJ</v>
          </cell>
          <cell r="O61">
            <v>0</v>
          </cell>
          <cell r="R61" t="str">
            <v>ACT/PROJ</v>
          </cell>
          <cell r="S61">
            <v>10.1</v>
          </cell>
          <cell r="T61">
            <v>10.500000000000002</v>
          </cell>
          <cell r="U61">
            <v>13</v>
          </cell>
          <cell r="V61">
            <v>7</v>
          </cell>
          <cell r="W61">
            <v>2</v>
          </cell>
          <cell r="X61">
            <v>11.611000000000001</v>
          </cell>
          <cell r="Y61">
            <v>6.9850000000000003</v>
          </cell>
          <cell r="Z61">
            <v>9.4269999999999996</v>
          </cell>
          <cell r="AA61">
            <v>14.329000000000001</v>
          </cell>
          <cell r="AE61">
            <v>84.951999999999998</v>
          </cell>
          <cell r="AH61" t="str">
            <v>ACT/PROJ</v>
          </cell>
          <cell r="AI61">
            <v>136.4</v>
          </cell>
          <cell r="AJ61">
            <v>169.1</v>
          </cell>
          <cell r="AK61">
            <v>198.50599999999997</v>
          </cell>
          <cell r="AL61">
            <v>146</v>
          </cell>
          <cell r="AM61">
            <v>155</v>
          </cell>
          <cell r="AN61">
            <v>207.87700000000001</v>
          </cell>
          <cell r="AO61">
            <v>149.434</v>
          </cell>
          <cell r="AP61">
            <v>169.21</v>
          </cell>
          <cell r="AQ61">
            <v>147.35499999999999</v>
          </cell>
          <cell r="AU61">
            <v>1478.8820000000001</v>
          </cell>
          <cell r="AX61" t="str">
            <v>ACT/PROJ</v>
          </cell>
          <cell r="AY61">
            <v>0</v>
          </cell>
          <cell r="BC61">
            <v>6.6050000000000004</v>
          </cell>
          <cell r="BD61">
            <v>2.2170000000000001</v>
          </cell>
          <cell r="BE61">
            <v>1.607</v>
          </cell>
          <cell r="BF61">
            <v>4.0220000000000002</v>
          </cell>
          <cell r="BG61">
            <v>2.3559999999999999</v>
          </cell>
          <cell r="BK61">
            <v>16.807000000000002</v>
          </cell>
          <cell r="BN61" t="str">
            <v>ACT/PROJ</v>
          </cell>
          <cell r="BO61">
            <v>12.4</v>
          </cell>
          <cell r="BP61">
            <v>17.799999999999997</v>
          </cell>
          <cell r="BQ61">
            <v>20</v>
          </cell>
          <cell r="BR61">
            <v>10</v>
          </cell>
          <cell r="BS61">
            <v>10</v>
          </cell>
          <cell r="BT61">
            <v>6.64</v>
          </cell>
          <cell r="BU61">
            <v>6.9089999999999998</v>
          </cell>
          <cell r="BV61">
            <v>9.1829999999999998</v>
          </cell>
          <cell r="BW61">
            <v>10.5</v>
          </cell>
          <cell r="CA61">
            <v>103.43199999999999</v>
          </cell>
          <cell r="CD61" t="str">
            <v>ACT/PROJ</v>
          </cell>
          <cell r="CE61">
            <v>9.6329999999999991</v>
          </cell>
          <cell r="CF61">
            <v>10.334999999999999</v>
          </cell>
          <cell r="CG61">
            <v>2.9030000000000022</v>
          </cell>
          <cell r="CH61">
            <v>1.165</v>
          </cell>
          <cell r="CI61">
            <v>12.388999999999999</v>
          </cell>
          <cell r="CJ61">
            <v>6.2729999999999997</v>
          </cell>
          <cell r="CK61">
            <v>5.3250000000000002</v>
          </cell>
          <cell r="CL61">
            <v>9.8919999999999995</v>
          </cell>
          <cell r="CM61">
            <v>3.6949999999999994</v>
          </cell>
          <cell r="CN61">
            <v>0</v>
          </cell>
          <cell r="CO61">
            <v>0</v>
          </cell>
          <cell r="CP61">
            <v>0</v>
          </cell>
          <cell r="CQ61">
            <v>61.609999999999992</v>
          </cell>
          <cell r="CT61" t="str">
            <v>ACT/PROJ</v>
          </cell>
          <cell r="CU61">
            <v>1.4E-2</v>
          </cell>
          <cell r="CV61">
            <v>2.7410000000000001</v>
          </cell>
          <cell r="CW61">
            <v>12</v>
          </cell>
          <cell r="CX61">
            <v>-10</v>
          </cell>
          <cell r="CY61">
            <v>-4.9000000000000004</v>
          </cell>
          <cell r="CZ61">
            <v>1.2290000000000001</v>
          </cell>
          <cell r="DA61">
            <v>-7.4999999999999997E-2</v>
          </cell>
          <cell r="DG61">
            <v>1.0089999999999988</v>
          </cell>
        </row>
        <row r="62">
          <cell r="A62" t="str">
            <v>MANUFACTURING (04,05,60,63)</v>
          </cell>
          <cell r="B62" t="str">
            <v>PLAN</v>
          </cell>
          <cell r="O62">
            <v>0</v>
          </cell>
          <cell r="Q62" t="str">
            <v>MANUFACTURING (04,05,60,63)</v>
          </cell>
          <cell r="R62" t="str">
            <v>PLAN</v>
          </cell>
          <cell r="AE62">
            <v>0</v>
          </cell>
          <cell r="AG62" t="str">
            <v>MANUFACTURING (04,05,60,63)</v>
          </cell>
          <cell r="AH62" t="str">
            <v>PLAN</v>
          </cell>
          <cell r="AI62">
            <v>2</v>
          </cell>
          <cell r="AJ62">
            <v>2</v>
          </cell>
          <cell r="AK62">
            <v>2</v>
          </cell>
          <cell r="AL62">
            <v>2</v>
          </cell>
          <cell r="AM62">
            <v>2</v>
          </cell>
          <cell r="AN62">
            <v>2</v>
          </cell>
          <cell r="AO62">
            <v>0</v>
          </cell>
          <cell r="AP62">
            <v>2</v>
          </cell>
          <cell r="AQ62">
            <v>0</v>
          </cell>
          <cell r="AR62">
            <v>0</v>
          </cell>
          <cell r="AS62">
            <v>1.4</v>
          </cell>
          <cell r="AT62">
            <v>0</v>
          </cell>
          <cell r="AU62">
            <v>15.4</v>
          </cell>
          <cell r="AW62" t="str">
            <v>MANUFACTURING (04,05,60,63)</v>
          </cell>
          <cell r="AX62" t="str">
            <v>PLAN</v>
          </cell>
          <cell r="BK62">
            <v>0</v>
          </cell>
          <cell r="BM62" t="str">
            <v>MANUFACTURING (04,05,60,63)</v>
          </cell>
          <cell r="BN62" t="str">
            <v>PLAN</v>
          </cell>
          <cell r="CA62">
            <v>0</v>
          </cell>
          <cell r="CC62" t="str">
            <v>MANUFACTURING (04,05,60,63)</v>
          </cell>
          <cell r="CD62" t="str">
            <v>PLAN</v>
          </cell>
          <cell r="CE62">
            <v>0</v>
          </cell>
          <cell r="CF62">
            <v>0</v>
          </cell>
          <cell r="CG62">
            <v>0</v>
          </cell>
          <cell r="CH62">
            <v>0</v>
          </cell>
          <cell r="CI62">
            <v>0</v>
          </cell>
          <cell r="CJ62">
            <v>0</v>
          </cell>
          <cell r="CK62">
            <v>0</v>
          </cell>
          <cell r="CL62">
            <v>0</v>
          </cell>
          <cell r="CM62">
            <v>0</v>
          </cell>
          <cell r="CN62">
            <v>0</v>
          </cell>
          <cell r="CO62">
            <v>0</v>
          </cell>
          <cell r="CP62">
            <v>0</v>
          </cell>
          <cell r="CQ62">
            <v>0</v>
          </cell>
          <cell r="CS62" t="str">
            <v>MANUFACTURING (04,05,60,63)</v>
          </cell>
          <cell r="CT62" t="str">
            <v>PLAN</v>
          </cell>
          <cell r="CU62">
            <v>18</v>
          </cell>
          <cell r="CV62">
            <v>0</v>
          </cell>
          <cell r="CW62">
            <v>1</v>
          </cell>
          <cell r="CX62">
            <v>5</v>
          </cell>
          <cell r="CY62">
            <v>5</v>
          </cell>
          <cell r="CZ62">
            <v>5</v>
          </cell>
          <cell r="DA62">
            <v>5</v>
          </cell>
          <cell r="DB62">
            <v>10</v>
          </cell>
          <cell r="DC62">
            <v>10</v>
          </cell>
          <cell r="DD62">
            <v>11</v>
          </cell>
          <cell r="DE62">
            <v>12</v>
          </cell>
          <cell r="DF62">
            <v>12</v>
          </cell>
          <cell r="DG62">
            <v>94</v>
          </cell>
        </row>
        <row r="63">
          <cell r="B63" t="str">
            <v>FCST</v>
          </cell>
          <cell r="O63">
            <v>0</v>
          </cell>
          <cell r="P63">
            <v>0</v>
          </cell>
          <cell r="R63" t="str">
            <v>FCST</v>
          </cell>
          <cell r="S63">
            <v>0.6</v>
          </cell>
          <cell r="Z63">
            <v>0</v>
          </cell>
          <cell r="AA63">
            <v>0</v>
          </cell>
          <cell r="AB63">
            <v>0.42699999999999999</v>
          </cell>
          <cell r="AC63">
            <v>0</v>
          </cell>
          <cell r="AD63">
            <v>0</v>
          </cell>
          <cell r="AE63">
            <v>1.0269999999999999</v>
          </cell>
          <cell r="AH63" t="str">
            <v>FCST</v>
          </cell>
          <cell r="AI63">
            <v>17.7</v>
          </cell>
          <cell r="AJ63">
            <v>17.099999999999998</v>
          </cell>
          <cell r="AK63">
            <v>15.883000000000003</v>
          </cell>
          <cell r="AL63">
            <v>13</v>
          </cell>
          <cell r="AM63">
            <v>22</v>
          </cell>
          <cell r="AN63">
            <v>43.941000000000003</v>
          </cell>
          <cell r="AO63">
            <v>38.335000000000001</v>
          </cell>
          <cell r="AP63">
            <v>34.262999999999998</v>
          </cell>
          <cell r="AQ63">
            <v>34.484999999999999</v>
          </cell>
          <cell r="AR63">
            <v>21.576000000000001</v>
          </cell>
          <cell r="AS63">
            <v>22</v>
          </cell>
          <cell r="AT63">
            <v>6</v>
          </cell>
          <cell r="AU63">
            <v>286.28300000000002</v>
          </cell>
          <cell r="AV63">
            <v>270.88300000000004</v>
          </cell>
          <cell r="AX63" t="str">
            <v>FCST</v>
          </cell>
          <cell r="BK63">
            <v>0</v>
          </cell>
          <cell r="BL63">
            <v>0</v>
          </cell>
          <cell r="BN63" t="str">
            <v>FCST</v>
          </cell>
          <cell r="BO63">
            <v>3</v>
          </cell>
          <cell r="BP63">
            <v>7.5</v>
          </cell>
          <cell r="BQ63">
            <v>15</v>
          </cell>
          <cell r="BR63">
            <v>20</v>
          </cell>
          <cell r="BS63">
            <v>13</v>
          </cell>
          <cell r="BT63">
            <v>11.106</v>
          </cell>
          <cell r="BU63">
            <v>7.3319999999999999</v>
          </cell>
          <cell r="BV63">
            <v>4.141</v>
          </cell>
          <cell r="BW63">
            <v>8.7759999999999998</v>
          </cell>
          <cell r="BX63">
            <v>4.0439999999999996</v>
          </cell>
          <cell r="BY63">
            <v>1</v>
          </cell>
          <cell r="BZ63">
            <v>1</v>
          </cell>
          <cell r="CA63">
            <v>95.898999999999987</v>
          </cell>
          <cell r="CB63">
            <v>95.898999999999987</v>
          </cell>
          <cell r="CD63" t="str">
            <v>FCST</v>
          </cell>
          <cell r="CE63">
            <v>0</v>
          </cell>
          <cell r="CF63">
            <v>0</v>
          </cell>
          <cell r="CG63">
            <v>0</v>
          </cell>
          <cell r="CH63">
            <v>0</v>
          </cell>
          <cell r="CI63">
            <v>0</v>
          </cell>
          <cell r="CJ63">
            <v>0</v>
          </cell>
          <cell r="CK63">
            <v>0</v>
          </cell>
          <cell r="CL63">
            <v>0</v>
          </cell>
          <cell r="CM63">
            <v>0</v>
          </cell>
          <cell r="CN63">
            <v>0</v>
          </cell>
          <cell r="CO63">
            <v>0</v>
          </cell>
          <cell r="CP63">
            <v>2</v>
          </cell>
          <cell r="CQ63">
            <v>2</v>
          </cell>
          <cell r="CR63">
            <v>2</v>
          </cell>
          <cell r="CT63" t="str">
            <v>FCST</v>
          </cell>
          <cell r="CU63">
            <v>1.4</v>
          </cell>
          <cell r="CV63">
            <v>-1.1179999999999999</v>
          </cell>
          <cell r="CW63">
            <v>0</v>
          </cell>
          <cell r="CY63">
            <v>0</v>
          </cell>
          <cell r="CZ63">
            <v>0.95399999999999996</v>
          </cell>
          <cell r="DA63">
            <v>1.05</v>
          </cell>
          <cell r="DB63">
            <v>0</v>
          </cell>
          <cell r="DC63">
            <v>0</v>
          </cell>
          <cell r="DD63">
            <v>0.83599999999999997</v>
          </cell>
          <cell r="DE63">
            <v>0</v>
          </cell>
          <cell r="DF63">
            <v>0</v>
          </cell>
          <cell r="DG63">
            <v>3.1219999999999999</v>
          </cell>
          <cell r="DH63">
            <v>-90.878</v>
          </cell>
        </row>
        <row r="64">
          <cell r="B64" t="str">
            <v>ACT/PROJ</v>
          </cell>
          <cell r="O64">
            <v>0</v>
          </cell>
          <cell r="R64" t="str">
            <v>ACT/PROJ</v>
          </cell>
          <cell r="S64">
            <v>0.6</v>
          </cell>
          <cell r="AE64">
            <v>0.6</v>
          </cell>
          <cell r="AH64" t="str">
            <v>ACT/PROJ</v>
          </cell>
          <cell r="AI64">
            <v>17.7</v>
          </cell>
          <cell r="AJ64">
            <v>17.099999999999998</v>
          </cell>
          <cell r="AK64">
            <v>15.883000000000003</v>
          </cell>
          <cell r="AL64">
            <v>13</v>
          </cell>
          <cell r="AM64">
            <v>22</v>
          </cell>
          <cell r="AN64">
            <v>43.941000000000003</v>
          </cell>
          <cell r="AO64">
            <v>38.335000000000001</v>
          </cell>
          <cell r="AP64">
            <v>34.262999999999998</v>
          </cell>
          <cell r="AQ64">
            <v>34.484999999999999</v>
          </cell>
          <cell r="AU64">
            <v>236.70699999999999</v>
          </cell>
          <cell r="AX64" t="str">
            <v>ACT/PROJ</v>
          </cell>
          <cell r="BK64">
            <v>0</v>
          </cell>
          <cell r="BN64" t="str">
            <v>ACT/PROJ</v>
          </cell>
          <cell r="BO64">
            <v>3</v>
          </cell>
          <cell r="BP64">
            <v>7.5</v>
          </cell>
          <cell r="BQ64">
            <v>15</v>
          </cell>
          <cell r="BR64">
            <v>20</v>
          </cell>
          <cell r="BS64">
            <v>13</v>
          </cell>
          <cell r="BT64">
            <v>11.106</v>
          </cell>
          <cell r="BU64">
            <v>7.3319999999999999</v>
          </cell>
          <cell r="BV64">
            <v>4.141</v>
          </cell>
          <cell r="CA64">
            <v>81.078999999999994</v>
          </cell>
          <cell r="CD64" t="str">
            <v>ACT/PROJ</v>
          </cell>
          <cell r="CE64">
            <v>0</v>
          </cell>
          <cell r="CF64">
            <v>0</v>
          </cell>
          <cell r="CG64">
            <v>0</v>
          </cell>
          <cell r="CH64">
            <v>0</v>
          </cell>
          <cell r="CI64">
            <v>0</v>
          </cell>
          <cell r="CJ64">
            <v>0</v>
          </cell>
          <cell r="CK64">
            <v>0</v>
          </cell>
          <cell r="CL64">
            <v>0</v>
          </cell>
          <cell r="CM64">
            <v>0</v>
          </cell>
          <cell r="CN64">
            <v>0</v>
          </cell>
          <cell r="CO64">
            <v>0</v>
          </cell>
          <cell r="CP64">
            <v>0</v>
          </cell>
          <cell r="CQ64">
            <v>0</v>
          </cell>
          <cell r="CT64" t="str">
            <v>ACT/PROJ</v>
          </cell>
          <cell r="CU64">
            <v>1.4</v>
          </cell>
          <cell r="CV64">
            <v>-1.1179999999999999</v>
          </cell>
          <cell r="CY64">
            <v>0</v>
          </cell>
          <cell r="CZ64">
            <v>0.95399999999999996</v>
          </cell>
          <cell r="DA64">
            <v>1.05</v>
          </cell>
          <cell r="DG64">
            <v>2.286</v>
          </cell>
        </row>
        <row r="65">
          <cell r="A65" t="str">
            <v>S/C SERVICES (26,33,36,58)</v>
          </cell>
          <cell r="B65" t="str">
            <v>PLAN</v>
          </cell>
          <cell r="O65">
            <v>0</v>
          </cell>
          <cell r="Q65" t="str">
            <v>S/C SERVICES (26,33,36,58)</v>
          </cell>
          <cell r="R65" t="str">
            <v>PLAN</v>
          </cell>
          <cell r="AE65">
            <v>0</v>
          </cell>
          <cell r="AG65" t="str">
            <v>S/C SERVICES (26,33,36,58)</v>
          </cell>
          <cell r="AH65" t="str">
            <v>PLAN</v>
          </cell>
          <cell r="AI65">
            <v>502</v>
          </cell>
          <cell r="AJ65">
            <v>1163</v>
          </cell>
          <cell r="AK65">
            <v>509</v>
          </cell>
          <cell r="AL65">
            <v>435</v>
          </cell>
          <cell r="AM65">
            <v>597</v>
          </cell>
          <cell r="AN65">
            <v>741</v>
          </cell>
          <cell r="AO65">
            <v>465</v>
          </cell>
          <cell r="AP65">
            <v>569</v>
          </cell>
          <cell r="AQ65">
            <v>577</v>
          </cell>
          <cell r="AR65">
            <v>368</v>
          </cell>
          <cell r="AS65">
            <v>280</v>
          </cell>
          <cell r="AT65">
            <v>238</v>
          </cell>
          <cell r="AU65">
            <v>6444</v>
          </cell>
          <cell r="AW65" t="str">
            <v>S/C SERVICES (26,33,36,58)</v>
          </cell>
          <cell r="AX65" t="str">
            <v>PLAN</v>
          </cell>
          <cell r="BK65">
            <v>0</v>
          </cell>
          <cell r="BM65" t="str">
            <v>S/C SERVICES (26,33,36,58)</v>
          </cell>
          <cell r="BN65" t="str">
            <v>PLAN</v>
          </cell>
          <cell r="CA65">
            <v>0</v>
          </cell>
          <cell r="CC65" t="str">
            <v>S/C SERVICES (26,33,36,58)</v>
          </cell>
          <cell r="CD65" t="str">
            <v>PLAN</v>
          </cell>
          <cell r="CE65">
            <v>0</v>
          </cell>
          <cell r="CF65">
            <v>0</v>
          </cell>
          <cell r="CG65">
            <v>0</v>
          </cell>
          <cell r="CH65">
            <v>0</v>
          </cell>
          <cell r="CI65">
            <v>0</v>
          </cell>
          <cell r="CJ65">
            <v>0</v>
          </cell>
          <cell r="CK65">
            <v>0</v>
          </cell>
          <cell r="CL65">
            <v>0</v>
          </cell>
          <cell r="CM65">
            <v>0</v>
          </cell>
          <cell r="CN65">
            <v>0</v>
          </cell>
          <cell r="CO65">
            <v>0</v>
          </cell>
          <cell r="CP65">
            <v>0</v>
          </cell>
          <cell r="CQ65">
            <v>0</v>
          </cell>
          <cell r="CS65" t="str">
            <v>S/C SERVICES (26,33,36,58)</v>
          </cell>
          <cell r="CT65" t="str">
            <v>PLAN</v>
          </cell>
          <cell r="DG65">
            <v>0</v>
          </cell>
        </row>
        <row r="66">
          <cell r="B66" t="str">
            <v>FCST</v>
          </cell>
          <cell r="O66">
            <v>0</v>
          </cell>
          <cell r="P66">
            <v>0</v>
          </cell>
          <cell r="R66" t="str">
            <v>FCST</v>
          </cell>
          <cell r="Z66">
            <v>0</v>
          </cell>
          <cell r="AA66">
            <v>0</v>
          </cell>
          <cell r="AB66">
            <v>0</v>
          </cell>
          <cell r="AC66">
            <v>0</v>
          </cell>
          <cell r="AD66">
            <v>0</v>
          </cell>
          <cell r="AE66">
            <v>0</v>
          </cell>
          <cell r="AH66" t="str">
            <v>FCST</v>
          </cell>
          <cell r="AI66">
            <v>157.4</v>
          </cell>
          <cell r="AJ66">
            <v>177.4</v>
          </cell>
          <cell r="AK66">
            <v>413.1400000000001</v>
          </cell>
          <cell r="AL66">
            <v>410</v>
          </cell>
          <cell r="AM66">
            <v>494</v>
          </cell>
          <cell r="AN66">
            <v>9.3230000000000004</v>
          </cell>
          <cell r="AO66">
            <v>98.915000000000006</v>
          </cell>
          <cell r="AP66">
            <v>353</v>
          </cell>
          <cell r="AQ66">
            <v>403</v>
          </cell>
          <cell r="AR66">
            <v>341</v>
          </cell>
          <cell r="AS66">
            <v>257</v>
          </cell>
          <cell r="AT66">
            <v>331</v>
          </cell>
          <cell r="AU66">
            <v>3445.1779999999999</v>
          </cell>
          <cell r="AV66">
            <v>-2998.8220000000001</v>
          </cell>
          <cell r="AX66" t="str">
            <v>FCST</v>
          </cell>
          <cell r="BK66">
            <v>0</v>
          </cell>
          <cell r="BL66">
            <v>0</v>
          </cell>
          <cell r="BN66" t="str">
            <v>FCST</v>
          </cell>
          <cell r="CA66">
            <v>0</v>
          </cell>
          <cell r="CB66">
            <v>0</v>
          </cell>
          <cell r="CD66" t="str">
            <v>FCST</v>
          </cell>
          <cell r="CE66">
            <v>0</v>
          </cell>
          <cell r="CF66">
            <v>0</v>
          </cell>
          <cell r="CG66">
            <v>16.100000000000001</v>
          </cell>
          <cell r="CH66">
            <v>0</v>
          </cell>
          <cell r="CI66">
            <v>25</v>
          </cell>
          <cell r="CJ66">
            <v>0</v>
          </cell>
          <cell r="CK66">
            <v>0</v>
          </cell>
          <cell r="CL66">
            <v>0</v>
          </cell>
          <cell r="CM66">
            <v>0</v>
          </cell>
          <cell r="CN66">
            <v>0</v>
          </cell>
          <cell r="CO66">
            <v>0</v>
          </cell>
          <cell r="CP66">
            <v>0</v>
          </cell>
          <cell r="CQ66">
            <v>41.1</v>
          </cell>
          <cell r="CR66">
            <v>41.1</v>
          </cell>
          <cell r="CT66" t="str">
            <v>FCST</v>
          </cell>
          <cell r="CW66">
            <v>3.2</v>
          </cell>
          <cell r="CX66">
            <v>6</v>
          </cell>
          <cell r="CZ66">
            <v>18.713000000000001</v>
          </cell>
          <cell r="DA66">
            <v>0.32</v>
          </cell>
          <cell r="DG66">
            <v>28.233000000000001</v>
          </cell>
          <cell r="DH66">
            <v>28.233000000000001</v>
          </cell>
        </row>
        <row r="67">
          <cell r="B67" t="str">
            <v>ACT/PROJ</v>
          </cell>
          <cell r="O67">
            <v>0</v>
          </cell>
          <cell r="R67" t="str">
            <v>ACT/PROJ</v>
          </cell>
          <cell r="AE67">
            <v>0</v>
          </cell>
          <cell r="AH67" t="str">
            <v>ACT/PROJ</v>
          </cell>
          <cell r="AI67">
            <v>157.4</v>
          </cell>
          <cell r="AJ67">
            <v>177.4</v>
          </cell>
          <cell r="AK67">
            <v>413.1400000000001</v>
          </cell>
          <cell r="AL67">
            <v>410</v>
          </cell>
          <cell r="AM67">
            <v>494</v>
          </cell>
          <cell r="AN67">
            <v>9.3230000000000004</v>
          </cell>
          <cell r="AO67">
            <v>98.915000000000006</v>
          </cell>
          <cell r="AU67">
            <v>1760.1780000000001</v>
          </cell>
          <cell r="AX67" t="str">
            <v>ACT/PROJ</v>
          </cell>
          <cell r="BK67">
            <v>0</v>
          </cell>
          <cell r="BN67" t="str">
            <v>ACT/PROJ</v>
          </cell>
          <cell r="CA67">
            <v>0</v>
          </cell>
          <cell r="CD67" t="str">
            <v>ACT/PROJ</v>
          </cell>
          <cell r="CE67">
            <v>0</v>
          </cell>
          <cell r="CF67">
            <v>0</v>
          </cell>
          <cell r="CG67">
            <v>16.100000000000001</v>
          </cell>
          <cell r="CH67">
            <v>0</v>
          </cell>
          <cell r="CI67">
            <v>25</v>
          </cell>
          <cell r="CJ67">
            <v>0</v>
          </cell>
          <cell r="CK67">
            <v>0</v>
          </cell>
          <cell r="CL67">
            <v>0</v>
          </cell>
          <cell r="CM67">
            <v>0</v>
          </cell>
          <cell r="CN67">
            <v>0</v>
          </cell>
          <cell r="CO67">
            <v>0</v>
          </cell>
          <cell r="CP67">
            <v>0</v>
          </cell>
          <cell r="CQ67">
            <v>41.1</v>
          </cell>
          <cell r="CT67" t="str">
            <v>ACT/PROJ</v>
          </cell>
          <cell r="CW67">
            <v>3.2</v>
          </cell>
          <cell r="CX67">
            <v>6</v>
          </cell>
          <cell r="CZ67">
            <v>18.713000000000001</v>
          </cell>
          <cell r="DA67">
            <v>0.32</v>
          </cell>
          <cell r="DB67">
            <v>0</v>
          </cell>
          <cell r="DC67">
            <v>9.8309999999999995</v>
          </cell>
          <cell r="DG67">
            <v>38.064</v>
          </cell>
        </row>
        <row r="68">
          <cell r="A68" t="str">
            <v>S/C HARDWARE (12,13,30,32,</v>
          </cell>
          <cell r="B68" t="str">
            <v>PLAN</v>
          </cell>
          <cell r="O68">
            <v>0</v>
          </cell>
          <cell r="Q68" t="str">
            <v>S/C HARDWARE (12,13,30,32,</v>
          </cell>
          <cell r="R68" t="str">
            <v>PLAN</v>
          </cell>
          <cell r="AE68">
            <v>0</v>
          </cell>
          <cell r="AG68" t="str">
            <v>S/C HARDWARE (12,13,30,32,</v>
          </cell>
          <cell r="AH68" t="str">
            <v>PLAN</v>
          </cell>
          <cell r="AU68">
            <v>0</v>
          </cell>
          <cell r="AW68" t="str">
            <v>S/C HARDWARE (12,13,30,32,</v>
          </cell>
          <cell r="AX68" t="str">
            <v>PLAN</v>
          </cell>
          <cell r="BK68">
            <v>0</v>
          </cell>
          <cell r="BM68" t="str">
            <v>S/C HARDWARE (12,13,30,32,</v>
          </cell>
          <cell r="BN68" t="str">
            <v>PLAN</v>
          </cell>
          <cell r="CA68">
            <v>0</v>
          </cell>
          <cell r="CC68" t="str">
            <v>S/C HARDWARE (12,13,30,32,</v>
          </cell>
          <cell r="CD68" t="str">
            <v>PLAN</v>
          </cell>
          <cell r="CE68">
            <v>0</v>
          </cell>
          <cell r="CF68">
            <v>0</v>
          </cell>
          <cell r="CG68">
            <v>0</v>
          </cell>
          <cell r="CH68">
            <v>0</v>
          </cell>
          <cell r="CI68">
            <v>0</v>
          </cell>
          <cell r="CJ68">
            <v>0</v>
          </cell>
          <cell r="CK68">
            <v>0</v>
          </cell>
          <cell r="CL68">
            <v>0</v>
          </cell>
          <cell r="CM68">
            <v>0</v>
          </cell>
          <cell r="CN68">
            <v>0</v>
          </cell>
          <cell r="CO68">
            <v>0</v>
          </cell>
          <cell r="CP68">
            <v>0</v>
          </cell>
          <cell r="CQ68">
            <v>0</v>
          </cell>
          <cell r="CS68" t="str">
            <v>S/C HARDWARE (12,13,30,32,</v>
          </cell>
          <cell r="CT68" t="str">
            <v>PLAN</v>
          </cell>
          <cell r="DG68">
            <v>0</v>
          </cell>
        </row>
        <row r="69">
          <cell r="A69" t="str">
            <v xml:space="preserve">                                            68,94)</v>
          </cell>
          <cell r="B69" t="str">
            <v>FCST</v>
          </cell>
          <cell r="O69">
            <v>0</v>
          </cell>
          <cell r="P69">
            <v>0</v>
          </cell>
          <cell r="Q69" t="str">
            <v xml:space="preserve">                                            68,94)</v>
          </cell>
          <cell r="R69" t="str">
            <v>FCST</v>
          </cell>
          <cell r="AE69">
            <v>0</v>
          </cell>
          <cell r="AG69" t="str">
            <v xml:space="preserve">                                            68,94)</v>
          </cell>
          <cell r="AH69" t="str">
            <v>FCST</v>
          </cell>
          <cell r="AM69">
            <v>0</v>
          </cell>
          <cell r="AN69">
            <v>0</v>
          </cell>
          <cell r="AO69">
            <v>0</v>
          </cell>
          <cell r="AP69">
            <v>0</v>
          </cell>
          <cell r="AQ69">
            <v>0</v>
          </cell>
          <cell r="AR69">
            <v>0</v>
          </cell>
          <cell r="AS69">
            <v>5</v>
          </cell>
          <cell r="AT69">
            <v>7</v>
          </cell>
          <cell r="AU69">
            <v>12</v>
          </cell>
          <cell r="AV69">
            <v>12</v>
          </cell>
          <cell r="AW69" t="str">
            <v xml:space="preserve">                                            68,94)</v>
          </cell>
          <cell r="AX69" t="str">
            <v>FCST</v>
          </cell>
          <cell r="BK69">
            <v>0</v>
          </cell>
          <cell r="BL69">
            <v>0</v>
          </cell>
          <cell r="BM69" t="str">
            <v xml:space="preserve">                                            68,94)</v>
          </cell>
          <cell r="BN69" t="str">
            <v>FCST</v>
          </cell>
          <cell r="CA69">
            <v>0</v>
          </cell>
          <cell r="CB69">
            <v>0</v>
          </cell>
          <cell r="CC69" t="str">
            <v xml:space="preserve">                                            68,94)</v>
          </cell>
          <cell r="CD69" t="str">
            <v>FCST</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t="str">
            <v xml:space="preserve">                                            68,94)</v>
          </cell>
          <cell r="CT69" t="str">
            <v>FCST</v>
          </cell>
          <cell r="DG69">
            <v>0</v>
          </cell>
          <cell r="DH69">
            <v>0</v>
          </cell>
        </row>
        <row r="70">
          <cell r="B70" t="str">
            <v>ACT/PROJ</v>
          </cell>
          <cell r="O70">
            <v>0</v>
          </cell>
          <cell r="R70" t="str">
            <v>ACT/PROJ</v>
          </cell>
          <cell r="AE70">
            <v>0</v>
          </cell>
          <cell r="AH70" t="str">
            <v>ACT/PROJ</v>
          </cell>
          <cell r="AU70">
            <v>0</v>
          </cell>
          <cell r="AX70" t="str">
            <v>ACT/PROJ</v>
          </cell>
          <cell r="BK70">
            <v>0</v>
          </cell>
          <cell r="BN70" t="str">
            <v>ACT/PROJ</v>
          </cell>
          <cell r="CA70">
            <v>0</v>
          </cell>
          <cell r="CD70" t="str">
            <v>ACT/PROJ</v>
          </cell>
          <cell r="CE70">
            <v>0</v>
          </cell>
          <cell r="CF70">
            <v>0</v>
          </cell>
          <cell r="CG70">
            <v>0</v>
          </cell>
          <cell r="CH70">
            <v>0</v>
          </cell>
          <cell r="CI70">
            <v>0</v>
          </cell>
          <cell r="CJ70">
            <v>0</v>
          </cell>
          <cell r="CK70">
            <v>0</v>
          </cell>
          <cell r="CL70">
            <v>0</v>
          </cell>
          <cell r="CM70">
            <v>0</v>
          </cell>
          <cell r="CN70">
            <v>0</v>
          </cell>
          <cell r="CO70">
            <v>0</v>
          </cell>
          <cell r="CP70">
            <v>0</v>
          </cell>
          <cell r="CQ70">
            <v>0</v>
          </cell>
          <cell r="CT70" t="str">
            <v>ACT/PROJ</v>
          </cell>
          <cell r="DG70">
            <v>0</v>
          </cell>
        </row>
        <row r="71">
          <cell r="A71" t="str">
            <v>MATERIALS (18,21,09)</v>
          </cell>
          <cell r="B71" t="str">
            <v>PLAN</v>
          </cell>
          <cell r="O71">
            <v>0</v>
          </cell>
          <cell r="Q71" t="str">
            <v>MATERIALS (18,21,09,70)</v>
          </cell>
          <cell r="R71" t="str">
            <v>PLAN</v>
          </cell>
          <cell r="AE71">
            <v>0</v>
          </cell>
          <cell r="AG71" t="str">
            <v>MATERIALS (18,21,09)</v>
          </cell>
          <cell r="AH71" t="str">
            <v>PLAN</v>
          </cell>
          <cell r="AI71">
            <v>131</v>
          </cell>
          <cell r="AJ71">
            <v>127</v>
          </cell>
          <cell r="AK71">
            <v>28</v>
          </cell>
          <cell r="AL71">
            <v>54</v>
          </cell>
          <cell r="AM71">
            <v>207</v>
          </cell>
          <cell r="AN71">
            <v>266</v>
          </cell>
          <cell r="AO71">
            <v>476</v>
          </cell>
          <cell r="AP71">
            <v>430</v>
          </cell>
          <cell r="AQ71">
            <v>117</v>
          </cell>
          <cell r="AR71">
            <v>204</v>
          </cell>
          <cell r="AS71">
            <v>32</v>
          </cell>
          <cell r="AT71">
            <v>0</v>
          </cell>
          <cell r="AU71">
            <v>2072</v>
          </cell>
          <cell r="AW71" t="str">
            <v>MATERIALS (18,21,09)</v>
          </cell>
          <cell r="AX71" t="str">
            <v>PLAN</v>
          </cell>
          <cell r="BK71">
            <v>0</v>
          </cell>
          <cell r="BM71" t="str">
            <v>MATERIALS (18,21,09)</v>
          </cell>
          <cell r="BN71" t="str">
            <v>PLAN</v>
          </cell>
          <cell r="CA71">
            <v>0</v>
          </cell>
          <cell r="CC71" t="str">
            <v>MATERIALS (18,21,09)</v>
          </cell>
          <cell r="CD71" t="str">
            <v>PLAN</v>
          </cell>
          <cell r="CE71">
            <v>5</v>
          </cell>
          <cell r="CF71">
            <v>2</v>
          </cell>
          <cell r="CG71">
            <v>0</v>
          </cell>
          <cell r="CH71">
            <v>0</v>
          </cell>
          <cell r="CI71">
            <v>1</v>
          </cell>
          <cell r="CJ71">
            <v>1</v>
          </cell>
          <cell r="CK71">
            <v>0</v>
          </cell>
          <cell r="CL71">
            <v>1</v>
          </cell>
          <cell r="CM71">
            <v>2</v>
          </cell>
          <cell r="CN71">
            <v>3</v>
          </cell>
          <cell r="CO71">
            <v>3</v>
          </cell>
          <cell r="CP71">
            <v>4</v>
          </cell>
          <cell r="CQ71">
            <v>22</v>
          </cell>
          <cell r="CS71" t="str">
            <v>MATERIALS (18,21,09)</v>
          </cell>
          <cell r="CT71" t="str">
            <v>PLAN</v>
          </cell>
          <cell r="CU71">
            <v>84</v>
          </cell>
          <cell r="CV71">
            <v>0</v>
          </cell>
          <cell r="CW71">
            <v>2</v>
          </cell>
          <cell r="CX71">
            <v>14</v>
          </cell>
          <cell r="CY71">
            <v>24</v>
          </cell>
          <cell r="CZ71">
            <v>24</v>
          </cell>
          <cell r="DA71">
            <v>24</v>
          </cell>
          <cell r="DB71">
            <v>46</v>
          </cell>
          <cell r="DC71">
            <v>46</v>
          </cell>
          <cell r="DD71">
            <v>46</v>
          </cell>
          <cell r="DE71">
            <v>58</v>
          </cell>
          <cell r="DF71">
            <v>58</v>
          </cell>
          <cell r="DG71">
            <v>426</v>
          </cell>
        </row>
        <row r="72">
          <cell r="B72" t="str">
            <v>FCST</v>
          </cell>
          <cell r="O72">
            <v>0</v>
          </cell>
          <cell r="P72">
            <v>0</v>
          </cell>
          <cell r="R72" t="str">
            <v>FCST</v>
          </cell>
          <cell r="S72">
            <v>5.8</v>
          </cell>
          <cell r="T72">
            <v>8.6000000000000014</v>
          </cell>
          <cell r="Y72">
            <v>0.13200000000000001</v>
          </cell>
          <cell r="Z72">
            <v>20</v>
          </cell>
          <cell r="AA72">
            <v>10</v>
          </cell>
          <cell r="AB72">
            <v>461</v>
          </cell>
          <cell r="AC72">
            <v>0</v>
          </cell>
          <cell r="AD72">
            <v>0</v>
          </cell>
          <cell r="AE72">
            <v>505.53199999999998</v>
          </cell>
          <cell r="AH72" t="str">
            <v>FCST</v>
          </cell>
          <cell r="AI72">
            <v>60.4</v>
          </cell>
          <cell r="AJ72">
            <v>159.19999999999999</v>
          </cell>
          <cell r="AK72">
            <v>83.111999999999966</v>
          </cell>
          <cell r="AL72">
            <v>327</v>
          </cell>
          <cell r="AM72">
            <v>67</v>
          </cell>
          <cell r="AN72">
            <v>112.86</v>
          </cell>
          <cell r="AO72">
            <v>104.643</v>
          </cell>
          <cell r="AP72">
            <v>116</v>
          </cell>
          <cell r="AQ72">
            <v>115</v>
          </cell>
          <cell r="AR72">
            <v>66</v>
          </cell>
          <cell r="AS72">
            <v>52</v>
          </cell>
          <cell r="AT72">
            <v>52</v>
          </cell>
          <cell r="AU72">
            <v>1315.2150000000001</v>
          </cell>
          <cell r="AV72">
            <v>-756.78499999999985</v>
          </cell>
          <cell r="AX72" t="str">
            <v>FCST</v>
          </cell>
          <cell r="BK72">
            <v>0</v>
          </cell>
          <cell r="BL72">
            <v>0</v>
          </cell>
          <cell r="BN72" t="str">
            <v>FCST</v>
          </cell>
          <cell r="BO72">
            <v>35.200000000000003</v>
          </cell>
          <cell r="BP72">
            <v>20.299999999999997</v>
          </cell>
          <cell r="BQ72">
            <v>17.700000000000003</v>
          </cell>
          <cell r="BR72">
            <v>3</v>
          </cell>
          <cell r="BS72">
            <v>2</v>
          </cell>
          <cell r="BT72">
            <v>2.569</v>
          </cell>
          <cell r="BU72">
            <v>-0.36899999999999999</v>
          </cell>
          <cell r="CA72">
            <v>80.400000000000006</v>
          </cell>
          <cell r="CB72">
            <v>80.400000000000006</v>
          </cell>
          <cell r="CD72" t="str">
            <v>FCST</v>
          </cell>
          <cell r="CE72">
            <v>0.27</v>
          </cell>
          <cell r="CF72">
            <v>0.49099999999999999</v>
          </cell>
          <cell r="CG72">
            <v>4.7000000000000042E-2</v>
          </cell>
          <cell r="CH72">
            <v>-0.47000000000000003</v>
          </cell>
          <cell r="CI72">
            <v>0.4</v>
          </cell>
          <cell r="CJ72">
            <v>20.43</v>
          </cell>
          <cell r="CK72">
            <v>1.6619999999999999</v>
          </cell>
          <cell r="CL72">
            <v>0</v>
          </cell>
          <cell r="CM72">
            <v>0</v>
          </cell>
          <cell r="CN72">
            <v>1</v>
          </cell>
          <cell r="CO72">
            <v>11</v>
          </cell>
          <cell r="CP72">
            <v>30</v>
          </cell>
          <cell r="CQ72">
            <v>64.83</v>
          </cell>
          <cell r="CR72">
            <v>42.83</v>
          </cell>
          <cell r="CT72" t="str">
            <v>FCST</v>
          </cell>
          <cell r="CU72">
            <v>0</v>
          </cell>
          <cell r="CV72">
            <v>0.51800000000000002</v>
          </cell>
          <cell r="CW72">
            <v>1.5869999999999997</v>
          </cell>
          <cell r="CX72">
            <v>1</v>
          </cell>
          <cell r="CY72">
            <v>0</v>
          </cell>
          <cell r="CZ72">
            <v>1.3779999999999999</v>
          </cell>
          <cell r="DA72">
            <v>3.51</v>
          </cell>
          <cell r="DB72">
            <v>0</v>
          </cell>
          <cell r="DC72">
            <v>0</v>
          </cell>
          <cell r="DD72">
            <v>0</v>
          </cell>
          <cell r="DE72">
            <v>0</v>
          </cell>
          <cell r="DF72">
            <v>0</v>
          </cell>
          <cell r="DG72">
            <v>7.9929999999999994</v>
          </cell>
          <cell r="DH72">
            <v>-418.00700000000001</v>
          </cell>
        </row>
        <row r="73">
          <cell r="B73" t="str">
            <v>ACT/PROJ</v>
          </cell>
          <cell r="O73">
            <v>0</v>
          </cell>
          <cell r="R73" t="str">
            <v>ACT/PROJ</v>
          </cell>
          <cell r="S73">
            <v>5.8</v>
          </cell>
          <cell r="T73">
            <v>8.6000000000000014</v>
          </cell>
          <cell r="Y73">
            <v>0.13200000000000001</v>
          </cell>
          <cell r="AE73">
            <v>14.532000000000002</v>
          </cell>
          <cell r="AH73" t="str">
            <v>ACT/PROJ</v>
          </cell>
          <cell r="AI73">
            <v>60.4</v>
          </cell>
          <cell r="AJ73">
            <v>159.19999999999999</v>
          </cell>
          <cell r="AK73">
            <v>83.111999999999966</v>
          </cell>
          <cell r="AL73">
            <v>327</v>
          </cell>
          <cell r="AM73">
            <v>67</v>
          </cell>
          <cell r="AN73">
            <v>112.86</v>
          </cell>
          <cell r="AO73">
            <v>104.643</v>
          </cell>
          <cell r="AU73">
            <v>914.21500000000003</v>
          </cell>
          <cell r="AX73" t="str">
            <v>ACT/PROJ</v>
          </cell>
          <cell r="BK73">
            <v>0</v>
          </cell>
          <cell r="BN73" t="str">
            <v>ACT/PROJ</v>
          </cell>
          <cell r="BO73">
            <v>35.200000000000003</v>
          </cell>
          <cell r="BP73">
            <v>20.299999999999997</v>
          </cell>
          <cell r="BQ73">
            <v>17.700000000000003</v>
          </cell>
          <cell r="BR73">
            <v>3</v>
          </cell>
          <cell r="BS73">
            <v>2</v>
          </cell>
          <cell r="BT73">
            <v>2.569</v>
          </cell>
          <cell r="BU73">
            <v>-0.36899999999999999</v>
          </cell>
          <cell r="CA73">
            <v>80.400000000000006</v>
          </cell>
          <cell r="CD73" t="str">
            <v>ACT/PROJ</v>
          </cell>
          <cell r="CE73">
            <v>0.27</v>
          </cell>
          <cell r="CF73">
            <v>0.49099999999999999</v>
          </cell>
          <cell r="CG73">
            <v>4.7000000000000042E-2</v>
          </cell>
          <cell r="CH73">
            <v>-0.47000000000000003</v>
          </cell>
          <cell r="CI73">
            <v>0.4</v>
          </cell>
          <cell r="CJ73">
            <v>20.43</v>
          </cell>
          <cell r="CK73">
            <v>1.6619999999999999</v>
          </cell>
          <cell r="CL73">
            <v>0</v>
          </cell>
          <cell r="CM73">
            <v>0</v>
          </cell>
          <cell r="CN73">
            <v>0</v>
          </cell>
          <cell r="CO73">
            <v>0</v>
          </cell>
          <cell r="CP73">
            <v>0</v>
          </cell>
          <cell r="CQ73">
            <v>22.83</v>
          </cell>
          <cell r="CT73" t="str">
            <v>ACT/PROJ</v>
          </cell>
          <cell r="CV73">
            <v>0.51800000000000002</v>
          </cell>
          <cell r="CW73">
            <v>1.5869999999999997</v>
          </cell>
          <cell r="CX73">
            <v>1</v>
          </cell>
          <cell r="CZ73">
            <v>1.3779999999999999</v>
          </cell>
          <cell r="DA73">
            <v>3.51</v>
          </cell>
          <cell r="DG73">
            <v>7.9929999999999994</v>
          </cell>
        </row>
        <row r="74">
          <cell r="A74" t="str">
            <v>IC/IP (07,08,27,91)</v>
          </cell>
          <cell r="B74" t="str">
            <v>PLAN</v>
          </cell>
          <cell r="O74">
            <v>0</v>
          </cell>
          <cell r="Q74" t="str">
            <v>IC/IP (07,08,27,91)</v>
          </cell>
          <cell r="R74" t="str">
            <v>PLAN</v>
          </cell>
          <cell r="AE74">
            <v>0</v>
          </cell>
          <cell r="AG74" t="str">
            <v>IC/IP (07,08,27,91)</v>
          </cell>
          <cell r="AH74" t="str">
            <v>PLAN</v>
          </cell>
          <cell r="AU74">
            <v>0</v>
          </cell>
          <cell r="AW74" t="str">
            <v>IC/IP (07,08,27,91)</v>
          </cell>
          <cell r="AX74" t="str">
            <v>PLAN</v>
          </cell>
          <cell r="BK74">
            <v>0</v>
          </cell>
          <cell r="BM74" t="str">
            <v>IC/IP (07,08,27,91)</v>
          </cell>
          <cell r="BN74" t="str">
            <v>PLAN</v>
          </cell>
          <cell r="CA74">
            <v>0</v>
          </cell>
          <cell r="CC74" t="str">
            <v>IC/IP (07,08,27,91)</v>
          </cell>
          <cell r="CD74" t="str">
            <v>PLAN</v>
          </cell>
          <cell r="CE74">
            <v>0</v>
          </cell>
          <cell r="CF74">
            <v>0</v>
          </cell>
          <cell r="CG74">
            <v>0</v>
          </cell>
          <cell r="CH74">
            <v>0</v>
          </cell>
          <cell r="CI74">
            <v>0</v>
          </cell>
          <cell r="CJ74">
            <v>0</v>
          </cell>
          <cell r="CK74">
            <v>0</v>
          </cell>
          <cell r="CL74">
            <v>0</v>
          </cell>
          <cell r="CM74">
            <v>0</v>
          </cell>
          <cell r="CN74">
            <v>0</v>
          </cell>
          <cell r="CO74">
            <v>0</v>
          </cell>
          <cell r="CP74">
            <v>0</v>
          </cell>
          <cell r="CQ74">
            <v>0</v>
          </cell>
          <cell r="CS74" t="str">
            <v>IC/IP (07,08,27,91)</v>
          </cell>
          <cell r="CT74" t="str">
            <v>PLAN</v>
          </cell>
          <cell r="CU74">
            <v>2</v>
          </cell>
          <cell r="CV74">
            <v>4</v>
          </cell>
          <cell r="CW74">
            <v>1</v>
          </cell>
          <cell r="CX74">
            <v>1</v>
          </cell>
          <cell r="DG74">
            <v>8</v>
          </cell>
        </row>
        <row r="75">
          <cell r="B75" t="str">
            <v>FCST</v>
          </cell>
          <cell r="O75">
            <v>0</v>
          </cell>
          <cell r="P75">
            <v>0</v>
          </cell>
          <cell r="R75" t="str">
            <v>FCST</v>
          </cell>
          <cell r="X75">
            <v>0</v>
          </cell>
          <cell r="Y75">
            <v>0</v>
          </cell>
          <cell r="Z75">
            <v>412</v>
          </cell>
          <cell r="AA75">
            <v>413</v>
          </cell>
          <cell r="AB75">
            <v>413</v>
          </cell>
          <cell r="AC75">
            <v>413</v>
          </cell>
          <cell r="AD75">
            <v>413</v>
          </cell>
          <cell r="AE75">
            <v>2064</v>
          </cell>
          <cell r="AH75" t="str">
            <v>FCST</v>
          </cell>
          <cell r="AI75">
            <v>1.7</v>
          </cell>
          <cell r="AJ75">
            <v>110.5</v>
          </cell>
          <cell r="AK75">
            <v>-105.1</v>
          </cell>
          <cell r="AL75">
            <v>5</v>
          </cell>
          <cell r="AM75">
            <v>1</v>
          </cell>
          <cell r="AN75">
            <v>3.6139999999999999</v>
          </cell>
          <cell r="AO75">
            <v>1.554</v>
          </cell>
          <cell r="AP75">
            <v>7</v>
          </cell>
          <cell r="AQ75">
            <v>5</v>
          </cell>
          <cell r="AR75">
            <v>5</v>
          </cell>
          <cell r="AS75">
            <v>5</v>
          </cell>
          <cell r="AT75">
            <v>5</v>
          </cell>
          <cell r="AU75">
            <v>45.268000000000008</v>
          </cell>
          <cell r="AV75">
            <v>45.268000000000008</v>
          </cell>
          <cell r="AX75" t="str">
            <v>FCST</v>
          </cell>
          <cell r="BK75">
            <v>0</v>
          </cell>
          <cell r="BL75">
            <v>0</v>
          </cell>
          <cell r="BN75" t="str">
            <v>FCST</v>
          </cell>
          <cell r="BO75">
            <v>0.6</v>
          </cell>
          <cell r="BP75">
            <v>0.79999999999999993</v>
          </cell>
          <cell r="BQ75">
            <v>0.30000000000000004</v>
          </cell>
          <cell r="BT75">
            <v>5.85</v>
          </cell>
          <cell r="BU75">
            <v>0.16200000000000001</v>
          </cell>
          <cell r="CA75">
            <v>7.7119999999999997</v>
          </cell>
          <cell r="CB75">
            <v>7.7119999999999997</v>
          </cell>
          <cell r="CD75" t="str">
            <v>FCST</v>
          </cell>
          <cell r="CE75">
            <v>0</v>
          </cell>
          <cell r="CF75">
            <v>0</v>
          </cell>
          <cell r="CG75">
            <v>0</v>
          </cell>
          <cell r="CH75">
            <v>0</v>
          </cell>
          <cell r="CI75">
            <v>0</v>
          </cell>
          <cell r="CJ75">
            <v>0</v>
          </cell>
          <cell r="CK75">
            <v>0.58699999999999997</v>
          </cell>
          <cell r="CL75">
            <v>0</v>
          </cell>
          <cell r="CM75">
            <v>0</v>
          </cell>
          <cell r="CN75">
            <v>0</v>
          </cell>
          <cell r="CO75">
            <v>0</v>
          </cell>
          <cell r="CP75">
            <v>0</v>
          </cell>
          <cell r="CQ75">
            <v>0.58699999999999997</v>
          </cell>
          <cell r="CR75">
            <v>0.58699999999999997</v>
          </cell>
          <cell r="CT75" t="str">
            <v>FCST</v>
          </cell>
          <cell r="CU75">
            <v>8.3000000000000007</v>
          </cell>
          <cell r="CV75">
            <v>7.3999999999999986</v>
          </cell>
          <cell r="CW75">
            <v>9</v>
          </cell>
          <cell r="CX75">
            <v>12</v>
          </cell>
          <cell r="DG75">
            <v>36.700000000000003</v>
          </cell>
          <cell r="DH75">
            <v>28.700000000000003</v>
          </cell>
        </row>
        <row r="76">
          <cell r="B76" t="str">
            <v>ACT/PROJ</v>
          </cell>
          <cell r="O76">
            <v>0</v>
          </cell>
          <cell r="R76" t="str">
            <v>ACT/PROJ</v>
          </cell>
          <cell r="AE76">
            <v>0</v>
          </cell>
          <cell r="AH76" t="str">
            <v>ACT/PROJ</v>
          </cell>
          <cell r="AI76">
            <v>1.7</v>
          </cell>
          <cell r="AJ76">
            <v>110.5</v>
          </cell>
          <cell r="AK76">
            <v>-105.1</v>
          </cell>
          <cell r="AL76">
            <v>5</v>
          </cell>
          <cell r="AM76">
            <v>1</v>
          </cell>
          <cell r="AN76">
            <v>3.6139999999999999</v>
          </cell>
          <cell r="AO76">
            <v>1.554</v>
          </cell>
          <cell r="AU76">
            <v>18.268000000000008</v>
          </cell>
          <cell r="AX76" t="str">
            <v>ACT/PROJ</v>
          </cell>
          <cell r="BK76">
            <v>0</v>
          </cell>
          <cell r="BN76" t="str">
            <v>ACT/PROJ</v>
          </cell>
          <cell r="BO76">
            <v>0.6</v>
          </cell>
          <cell r="BP76">
            <v>0.79999999999999993</v>
          </cell>
          <cell r="BQ76">
            <v>0.30000000000000004</v>
          </cell>
          <cell r="BT76">
            <v>5.85</v>
          </cell>
          <cell r="BU76">
            <v>0.16200000000000001</v>
          </cell>
          <cell r="CA76">
            <v>7.7119999999999997</v>
          </cell>
          <cell r="CD76" t="str">
            <v>ACT/PROJ</v>
          </cell>
          <cell r="CE76">
            <v>0</v>
          </cell>
          <cell r="CF76">
            <v>0</v>
          </cell>
          <cell r="CG76">
            <v>0</v>
          </cell>
          <cell r="CH76">
            <v>0</v>
          </cell>
          <cell r="CI76">
            <v>0</v>
          </cell>
          <cell r="CJ76">
            <v>0</v>
          </cell>
          <cell r="CK76">
            <v>0.58699999999999997</v>
          </cell>
          <cell r="CL76">
            <v>0</v>
          </cell>
          <cell r="CM76">
            <v>0</v>
          </cell>
          <cell r="CN76">
            <v>0</v>
          </cell>
          <cell r="CO76">
            <v>0</v>
          </cell>
          <cell r="CP76">
            <v>0</v>
          </cell>
          <cell r="CQ76">
            <v>0.58699999999999997</v>
          </cell>
          <cell r="CT76" t="str">
            <v>ACT/PROJ</v>
          </cell>
          <cell r="CU76">
            <v>8.3000000000000007</v>
          </cell>
          <cell r="CV76">
            <v>7.3999999999999986</v>
          </cell>
          <cell r="CW76">
            <v>9</v>
          </cell>
          <cell r="CX76">
            <v>12</v>
          </cell>
          <cell r="DG76">
            <v>36.700000000000003</v>
          </cell>
        </row>
        <row r="77">
          <cell r="A77" t="str">
            <v>COST TRANSFERS (65,99)</v>
          </cell>
          <cell r="B77" t="str">
            <v>PLAN</v>
          </cell>
          <cell r="C77">
            <v>89</v>
          </cell>
          <cell r="D77">
            <v>89</v>
          </cell>
          <cell r="E77">
            <v>88</v>
          </cell>
          <cell r="F77">
            <v>86</v>
          </cell>
          <cell r="G77">
            <v>38</v>
          </cell>
          <cell r="H77">
            <v>42</v>
          </cell>
          <cell r="I77">
            <v>50</v>
          </cell>
          <cell r="J77">
            <v>61</v>
          </cell>
          <cell r="K77">
            <v>73</v>
          </cell>
          <cell r="L77">
            <v>71</v>
          </cell>
          <cell r="M77">
            <v>81</v>
          </cell>
          <cell r="N77">
            <v>99</v>
          </cell>
          <cell r="O77">
            <v>867</v>
          </cell>
          <cell r="Q77" t="str">
            <v>COST TRANSFERS (65,99)</v>
          </cell>
          <cell r="R77" t="str">
            <v>PLAN</v>
          </cell>
          <cell r="AE77">
            <v>0</v>
          </cell>
          <cell r="AG77" t="str">
            <v>COST TRANSFERS (65,99)</v>
          </cell>
          <cell r="AH77" t="str">
            <v>PLAN</v>
          </cell>
          <cell r="AU77">
            <v>0</v>
          </cell>
          <cell r="AW77" t="str">
            <v>COST TRANSFERS (65,99)</v>
          </cell>
          <cell r="AX77" t="str">
            <v>PLAN</v>
          </cell>
          <cell r="BK77">
            <v>0</v>
          </cell>
          <cell r="BM77" t="str">
            <v>COST TRANSFERS (65,99)</v>
          </cell>
          <cell r="BN77" t="str">
            <v>PLAN</v>
          </cell>
          <cell r="CA77">
            <v>0</v>
          </cell>
          <cell r="CC77" t="str">
            <v>COST TRANSFERS (65,99)</v>
          </cell>
          <cell r="CD77" t="str">
            <v>PLAN</v>
          </cell>
          <cell r="CE77">
            <v>0</v>
          </cell>
          <cell r="CF77">
            <v>0</v>
          </cell>
          <cell r="CG77">
            <v>0</v>
          </cell>
          <cell r="CH77">
            <v>0</v>
          </cell>
          <cell r="CI77">
            <v>0</v>
          </cell>
          <cell r="CJ77">
            <v>0</v>
          </cell>
          <cell r="CK77">
            <v>0</v>
          </cell>
          <cell r="CL77">
            <v>0</v>
          </cell>
          <cell r="CM77">
            <v>0</v>
          </cell>
          <cell r="CN77">
            <v>0</v>
          </cell>
          <cell r="CO77">
            <v>0</v>
          </cell>
          <cell r="CP77">
            <v>0</v>
          </cell>
          <cell r="CQ77">
            <v>0</v>
          </cell>
          <cell r="CS77" t="str">
            <v>COST TRANSFERS (65,99)</v>
          </cell>
          <cell r="CT77" t="str">
            <v>PLAN</v>
          </cell>
          <cell r="DG77">
            <v>0</v>
          </cell>
        </row>
        <row r="78">
          <cell r="B78" t="str">
            <v>FCST</v>
          </cell>
          <cell r="C78">
            <v>1</v>
          </cell>
          <cell r="D78">
            <v>89</v>
          </cell>
          <cell r="E78">
            <v>27</v>
          </cell>
          <cell r="F78">
            <v>90</v>
          </cell>
          <cell r="G78">
            <v>40</v>
          </cell>
          <cell r="H78">
            <v>34.664999999999999</v>
          </cell>
          <cell r="I78">
            <v>43.591000000000001</v>
          </cell>
          <cell r="J78">
            <v>79</v>
          </cell>
          <cell r="K78">
            <v>97</v>
          </cell>
          <cell r="L78">
            <v>89</v>
          </cell>
          <cell r="M78">
            <v>97</v>
          </cell>
          <cell r="N78">
            <v>96</v>
          </cell>
          <cell r="O78">
            <v>783.25600000000009</v>
          </cell>
          <cell r="P78">
            <v>-83.743999999999915</v>
          </cell>
          <cell r="R78" t="str">
            <v>FCST</v>
          </cell>
          <cell r="AE78">
            <v>0</v>
          </cell>
          <cell r="AH78" t="str">
            <v>FCST</v>
          </cell>
          <cell r="AL78">
            <v>3</v>
          </cell>
          <cell r="AN78">
            <v>0.29699999999999999</v>
          </cell>
          <cell r="AU78">
            <v>3.2970000000000002</v>
          </cell>
          <cell r="AV78">
            <v>3.2970000000000002</v>
          </cell>
          <cell r="AX78" t="str">
            <v>FCST</v>
          </cell>
          <cell r="BK78">
            <v>0</v>
          </cell>
          <cell r="BL78">
            <v>0</v>
          </cell>
          <cell r="BN78" t="str">
            <v>FCST</v>
          </cell>
          <cell r="CA78">
            <v>0</v>
          </cell>
          <cell r="CB78">
            <v>0</v>
          </cell>
          <cell r="CD78" t="str">
            <v>FCST</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T78" t="str">
            <v>FCST</v>
          </cell>
          <cell r="CU78">
            <v>35.200000000000003</v>
          </cell>
          <cell r="CV78">
            <v>5.1999999999999957</v>
          </cell>
          <cell r="CY78">
            <v>21</v>
          </cell>
          <cell r="DA78">
            <v>17.606999999999999</v>
          </cell>
          <cell r="DG78">
            <v>79.007000000000005</v>
          </cell>
          <cell r="DH78">
            <v>79.007000000000005</v>
          </cell>
        </row>
        <row r="79">
          <cell r="B79" t="str">
            <v>ACT/PROJ</v>
          </cell>
          <cell r="C79">
            <v>1</v>
          </cell>
          <cell r="D79">
            <v>89</v>
          </cell>
          <cell r="E79">
            <v>27</v>
          </cell>
          <cell r="F79">
            <v>90</v>
          </cell>
          <cell r="G79">
            <v>40</v>
          </cell>
          <cell r="H79">
            <v>34.664999999999999</v>
          </cell>
          <cell r="I79">
            <v>43.591000000000001</v>
          </cell>
          <cell r="O79">
            <v>325.25600000000003</v>
          </cell>
          <cell r="R79" t="str">
            <v>ACT/PROJ</v>
          </cell>
          <cell r="AE79">
            <v>0</v>
          </cell>
          <cell r="AH79" t="str">
            <v>ACT/PROJ</v>
          </cell>
          <cell r="AL79">
            <v>3</v>
          </cell>
          <cell r="AN79">
            <v>0.29699999999999999</v>
          </cell>
          <cell r="AU79">
            <v>3.2970000000000002</v>
          </cell>
          <cell r="AX79" t="str">
            <v>ACT/PROJ</v>
          </cell>
          <cell r="BK79">
            <v>0</v>
          </cell>
          <cell r="BN79" t="str">
            <v>ACT/PROJ</v>
          </cell>
          <cell r="BQ79">
            <v>0</v>
          </cell>
          <cell r="CA79">
            <v>0</v>
          </cell>
          <cell r="CD79" t="str">
            <v>ACT/PROJ</v>
          </cell>
          <cell r="CE79">
            <v>0</v>
          </cell>
          <cell r="CF79">
            <v>0</v>
          </cell>
          <cell r="CG79">
            <v>0</v>
          </cell>
          <cell r="CH79">
            <v>0</v>
          </cell>
          <cell r="CI79">
            <v>0</v>
          </cell>
          <cell r="CJ79">
            <v>0</v>
          </cell>
          <cell r="CK79">
            <v>0</v>
          </cell>
          <cell r="CL79">
            <v>0</v>
          </cell>
          <cell r="CM79">
            <v>0</v>
          </cell>
          <cell r="CN79">
            <v>0</v>
          </cell>
          <cell r="CO79">
            <v>0</v>
          </cell>
          <cell r="CP79">
            <v>0</v>
          </cell>
          <cell r="CQ79">
            <v>0</v>
          </cell>
          <cell r="CT79" t="str">
            <v>ACT/PROJ</v>
          </cell>
          <cell r="CU79">
            <v>35.200000000000003</v>
          </cell>
          <cell r="CV79">
            <v>5.1999999999999957</v>
          </cell>
          <cell r="CY79">
            <v>21</v>
          </cell>
          <cell r="DA79">
            <v>17.606999999999999</v>
          </cell>
          <cell r="DG79">
            <v>79.007000000000005</v>
          </cell>
        </row>
        <row r="80">
          <cell r="A80" t="str">
            <v>OTHER DIRECT COSTS</v>
          </cell>
          <cell r="B80" t="str">
            <v>PLAN</v>
          </cell>
          <cell r="O80">
            <v>0</v>
          </cell>
          <cell r="Q80" t="str">
            <v>OTHER DIRECT COSTS</v>
          </cell>
          <cell r="R80" t="str">
            <v>PLAN</v>
          </cell>
          <cell r="S80">
            <v>2</v>
          </cell>
          <cell r="T80">
            <v>4</v>
          </cell>
          <cell r="U80">
            <v>6</v>
          </cell>
          <cell r="V80">
            <v>8</v>
          </cell>
          <cell r="W80">
            <v>9</v>
          </cell>
          <cell r="X80">
            <v>9</v>
          </cell>
          <cell r="Y80">
            <v>7</v>
          </cell>
          <cell r="Z80">
            <v>6</v>
          </cell>
          <cell r="AA80">
            <v>4</v>
          </cell>
          <cell r="AB80">
            <v>4</v>
          </cell>
          <cell r="AC80">
            <v>4</v>
          </cell>
          <cell r="AD80">
            <v>4</v>
          </cell>
          <cell r="AE80">
            <v>67</v>
          </cell>
          <cell r="AG80" t="str">
            <v>OTHER DIRECT COSTS</v>
          </cell>
          <cell r="AH80" t="str">
            <v>PLAN</v>
          </cell>
          <cell r="AI80">
            <v>10</v>
          </cell>
          <cell r="AJ80">
            <v>28</v>
          </cell>
          <cell r="AK80">
            <v>16</v>
          </cell>
          <cell r="AL80">
            <v>31</v>
          </cell>
          <cell r="AM80">
            <v>32</v>
          </cell>
          <cell r="AN80">
            <v>26</v>
          </cell>
          <cell r="AO80">
            <v>27</v>
          </cell>
          <cell r="AP80">
            <v>24</v>
          </cell>
          <cell r="AQ80">
            <v>32</v>
          </cell>
          <cell r="AR80">
            <v>14</v>
          </cell>
          <cell r="AS80">
            <v>9</v>
          </cell>
          <cell r="AT80">
            <v>39</v>
          </cell>
          <cell r="AU80">
            <v>288</v>
          </cell>
          <cell r="AW80" t="str">
            <v>OTHER DIRECT COSTS</v>
          </cell>
          <cell r="AX80" t="str">
            <v>PLAN</v>
          </cell>
          <cell r="BK80">
            <v>0</v>
          </cell>
          <cell r="BM80" t="str">
            <v>OTHER DIRECT COSTS</v>
          </cell>
          <cell r="BN80" t="str">
            <v>PLAN</v>
          </cell>
          <cell r="BO80">
            <v>27</v>
          </cell>
          <cell r="BP80">
            <v>27</v>
          </cell>
          <cell r="BQ80">
            <v>29</v>
          </cell>
          <cell r="BR80">
            <v>42</v>
          </cell>
          <cell r="BS80">
            <v>28</v>
          </cell>
          <cell r="BT80">
            <v>28</v>
          </cell>
          <cell r="BU80">
            <v>22</v>
          </cell>
          <cell r="BV80">
            <v>22</v>
          </cell>
          <cell r="BW80">
            <v>21</v>
          </cell>
          <cell r="BX80">
            <v>16</v>
          </cell>
          <cell r="BY80">
            <v>33</v>
          </cell>
          <cell r="BZ80">
            <v>19</v>
          </cell>
          <cell r="CA80">
            <v>314</v>
          </cell>
          <cell r="CC80" t="str">
            <v>OTHER DIRECT COSTS</v>
          </cell>
          <cell r="CD80" t="str">
            <v>PLAN</v>
          </cell>
          <cell r="CE80">
            <v>13</v>
          </cell>
          <cell r="CF80">
            <v>6</v>
          </cell>
          <cell r="CG80">
            <v>1</v>
          </cell>
          <cell r="CH80">
            <v>2</v>
          </cell>
          <cell r="CI80">
            <v>4</v>
          </cell>
          <cell r="CJ80">
            <v>5</v>
          </cell>
          <cell r="CK80">
            <v>5</v>
          </cell>
          <cell r="CL80">
            <v>6</v>
          </cell>
          <cell r="CM80">
            <v>8</v>
          </cell>
          <cell r="CN80">
            <v>11</v>
          </cell>
          <cell r="CO80">
            <v>12</v>
          </cell>
          <cell r="CP80">
            <v>12</v>
          </cell>
          <cell r="CQ80">
            <v>85</v>
          </cell>
          <cell r="CS80" t="str">
            <v>OTHER DIRECT COSTS</v>
          </cell>
          <cell r="CT80" t="str">
            <v>PLAN</v>
          </cell>
          <cell r="CU80">
            <v>30</v>
          </cell>
          <cell r="CV80">
            <v>1</v>
          </cell>
          <cell r="CW80">
            <v>2</v>
          </cell>
          <cell r="CX80">
            <v>9</v>
          </cell>
          <cell r="CY80">
            <v>10</v>
          </cell>
          <cell r="CZ80">
            <v>10</v>
          </cell>
          <cell r="DA80">
            <v>12</v>
          </cell>
          <cell r="DB80">
            <v>20</v>
          </cell>
          <cell r="DC80">
            <v>20</v>
          </cell>
          <cell r="DD80">
            <v>20</v>
          </cell>
          <cell r="DE80">
            <v>23</v>
          </cell>
          <cell r="DF80">
            <v>22</v>
          </cell>
          <cell r="DG80">
            <v>179</v>
          </cell>
        </row>
        <row r="81">
          <cell r="B81" t="str">
            <v>FCST</v>
          </cell>
          <cell r="O81">
            <v>0</v>
          </cell>
          <cell r="P81">
            <v>0</v>
          </cell>
          <cell r="R81" t="str">
            <v>FCST</v>
          </cell>
          <cell r="S81">
            <v>0.4</v>
          </cell>
          <cell r="T81">
            <v>0</v>
          </cell>
          <cell r="U81">
            <v>0.4</v>
          </cell>
          <cell r="V81">
            <v>0</v>
          </cell>
          <cell r="W81">
            <v>0.39300000000000002</v>
          </cell>
          <cell r="X81">
            <v>0.35299999999999998</v>
          </cell>
          <cell r="Y81">
            <v>5.7960000000000003</v>
          </cell>
          <cell r="Z81">
            <v>5</v>
          </cell>
          <cell r="AA81">
            <v>6</v>
          </cell>
          <cell r="AB81">
            <v>5</v>
          </cell>
          <cell r="AC81">
            <v>3</v>
          </cell>
          <cell r="AD81">
            <v>3</v>
          </cell>
          <cell r="AE81">
            <v>29.341999999999999</v>
          </cell>
          <cell r="AF81">
            <v>-37.658000000000001</v>
          </cell>
          <cell r="AH81" t="str">
            <v>FCST</v>
          </cell>
          <cell r="AI81">
            <v>4.8000000000000007</v>
          </cell>
          <cell r="AJ81">
            <v>41.400000000000006</v>
          </cell>
          <cell r="AK81">
            <v>51</v>
          </cell>
          <cell r="AL81">
            <v>45</v>
          </cell>
          <cell r="AM81">
            <v>43</v>
          </cell>
          <cell r="AN81">
            <v>814.37099999999998</v>
          </cell>
          <cell r="AO81">
            <v>53.457999999999998</v>
          </cell>
          <cell r="AP81">
            <v>31</v>
          </cell>
          <cell r="AQ81">
            <v>36</v>
          </cell>
          <cell r="AR81">
            <v>23</v>
          </cell>
          <cell r="AS81">
            <v>20</v>
          </cell>
          <cell r="AT81">
            <v>19</v>
          </cell>
          <cell r="AU81">
            <v>1182.029</v>
          </cell>
          <cell r="AV81">
            <v>894.029</v>
          </cell>
          <cell r="AX81" t="str">
            <v>FCST</v>
          </cell>
          <cell r="BC81">
            <v>1.3980000000000001</v>
          </cell>
          <cell r="BD81">
            <v>1.96</v>
          </cell>
          <cell r="BK81">
            <v>3.3580000000000001</v>
          </cell>
          <cell r="BL81">
            <v>3.3580000000000001</v>
          </cell>
          <cell r="BN81" t="str">
            <v>FCST</v>
          </cell>
          <cell r="BO81">
            <v>32.5</v>
          </cell>
          <cell r="BP81">
            <v>31.1</v>
          </cell>
          <cell r="BQ81">
            <v>35</v>
          </cell>
          <cell r="BR81">
            <v>31</v>
          </cell>
          <cell r="BS81">
            <v>38</v>
          </cell>
          <cell r="BT81">
            <v>44.265999999999998</v>
          </cell>
          <cell r="BU81">
            <v>35.46</v>
          </cell>
          <cell r="BV81">
            <v>23</v>
          </cell>
          <cell r="BW81">
            <v>35</v>
          </cell>
          <cell r="BX81">
            <v>25</v>
          </cell>
          <cell r="BY81">
            <v>38</v>
          </cell>
          <cell r="BZ81">
            <v>24</v>
          </cell>
          <cell r="CA81">
            <v>392.32600000000002</v>
          </cell>
          <cell r="CB81">
            <v>78.326000000000022</v>
          </cell>
          <cell r="CD81" t="str">
            <v>FCST</v>
          </cell>
          <cell r="CE81">
            <v>0</v>
          </cell>
          <cell r="CF81">
            <v>4.0410000000000004</v>
          </cell>
          <cell r="CG81">
            <v>12.137</v>
          </cell>
          <cell r="CH81">
            <v>0.19</v>
          </cell>
          <cell r="CI81">
            <v>3.6160000000000001</v>
          </cell>
          <cell r="CJ81">
            <v>8.7169999999999987</v>
          </cell>
          <cell r="CK81">
            <v>4.01</v>
          </cell>
          <cell r="CL81">
            <v>0</v>
          </cell>
          <cell r="CM81">
            <v>7</v>
          </cell>
          <cell r="CN81">
            <v>10</v>
          </cell>
          <cell r="CO81">
            <v>7</v>
          </cell>
          <cell r="CP81">
            <v>7</v>
          </cell>
          <cell r="CQ81">
            <v>63.710999999999999</v>
          </cell>
          <cell r="CR81">
            <v>-21.289000000000001</v>
          </cell>
          <cell r="CT81" t="str">
            <v>FCST</v>
          </cell>
          <cell r="CU81">
            <v>2.7</v>
          </cell>
          <cell r="CV81">
            <v>2.3999999999999995</v>
          </cell>
          <cell r="CW81">
            <v>4</v>
          </cell>
          <cell r="CX81">
            <v>-3</v>
          </cell>
          <cell r="CY81">
            <v>1.5</v>
          </cell>
          <cell r="CZ81">
            <v>8.07</v>
          </cell>
          <cell r="DA81">
            <v>3.7930000000000001</v>
          </cell>
          <cell r="DB81">
            <v>0</v>
          </cell>
          <cell r="DC81">
            <v>0</v>
          </cell>
          <cell r="DD81">
            <v>0</v>
          </cell>
          <cell r="DE81">
            <v>0</v>
          </cell>
          <cell r="DF81">
            <v>0</v>
          </cell>
          <cell r="DG81">
            <v>19.463000000000001</v>
          </cell>
          <cell r="DH81">
            <v>-159.53700000000001</v>
          </cell>
        </row>
        <row r="82">
          <cell r="B82" t="str">
            <v>ACT/PROJ</v>
          </cell>
          <cell r="O82">
            <v>0</v>
          </cell>
          <cell r="R82" t="str">
            <v>ACT/PROJ</v>
          </cell>
          <cell r="S82">
            <v>0.4</v>
          </cell>
          <cell r="T82">
            <v>0</v>
          </cell>
          <cell r="U82">
            <v>0.4</v>
          </cell>
          <cell r="W82">
            <v>0.39300000000000002</v>
          </cell>
          <cell r="X82">
            <v>0.35299999999999998</v>
          </cell>
          <cell r="Y82">
            <v>5.7960000000000003</v>
          </cell>
          <cell r="AE82">
            <v>7.3420000000000005</v>
          </cell>
          <cell r="AH82" t="str">
            <v>ACT/PROJ</v>
          </cell>
          <cell r="AI82">
            <v>4.8000000000000007</v>
          </cell>
          <cell r="AJ82">
            <v>41.400000000000006</v>
          </cell>
          <cell r="AK82">
            <v>51</v>
          </cell>
          <cell r="AL82">
            <v>45</v>
          </cell>
          <cell r="AM82">
            <v>43</v>
          </cell>
          <cell r="AN82">
            <v>814.37099999999998</v>
          </cell>
          <cell r="AO82">
            <v>53.457999999999998</v>
          </cell>
          <cell r="AU82">
            <v>1053.029</v>
          </cell>
          <cell r="AX82" t="str">
            <v>ACT/PROJ</v>
          </cell>
          <cell r="BC82">
            <v>1.3980000000000001</v>
          </cell>
          <cell r="BD82">
            <v>1.96</v>
          </cell>
          <cell r="BK82">
            <v>3.3580000000000001</v>
          </cell>
          <cell r="BN82" t="str">
            <v>ACT/PROJ</v>
          </cell>
          <cell r="BO82">
            <v>32.5</v>
          </cell>
          <cell r="BP82">
            <v>31.1</v>
          </cell>
          <cell r="BQ82">
            <v>35</v>
          </cell>
          <cell r="BR82">
            <v>31</v>
          </cell>
          <cell r="BS82">
            <v>38</v>
          </cell>
          <cell r="BT82">
            <v>44.265999999999998</v>
          </cell>
          <cell r="BU82">
            <v>35.46</v>
          </cell>
          <cell r="CA82">
            <v>247.32599999999999</v>
          </cell>
          <cell r="CD82" t="str">
            <v>ACT/PROJ</v>
          </cell>
          <cell r="CE82">
            <v>0</v>
          </cell>
          <cell r="CF82">
            <v>4.0410000000000004</v>
          </cell>
          <cell r="CG82">
            <v>12.137</v>
          </cell>
          <cell r="CH82">
            <v>0.19</v>
          </cell>
          <cell r="CI82">
            <v>3.6160000000000001</v>
          </cell>
          <cell r="CJ82">
            <v>8.7169999999999987</v>
          </cell>
          <cell r="CK82">
            <v>4.01</v>
          </cell>
          <cell r="CL82">
            <v>0</v>
          </cell>
          <cell r="CM82">
            <v>0</v>
          </cell>
          <cell r="CN82">
            <v>0</v>
          </cell>
          <cell r="CO82">
            <v>0</v>
          </cell>
          <cell r="CP82">
            <v>0</v>
          </cell>
          <cell r="CQ82">
            <v>32.710999999999999</v>
          </cell>
          <cell r="CT82" t="str">
            <v>ACT/PROJ</v>
          </cell>
          <cell r="CU82">
            <v>2.7</v>
          </cell>
          <cell r="CV82">
            <v>2.3999999999999995</v>
          </cell>
          <cell r="CW82">
            <v>4</v>
          </cell>
          <cell r="CX82">
            <v>-3</v>
          </cell>
          <cell r="CY82">
            <v>1.5</v>
          </cell>
          <cell r="CZ82">
            <v>8.07</v>
          </cell>
          <cell r="DA82">
            <v>3.7930000000000001</v>
          </cell>
          <cell r="DG82">
            <v>19.463000000000001</v>
          </cell>
        </row>
        <row r="83">
          <cell r="A83" t="str">
            <v>TOTAL</v>
          </cell>
          <cell r="B83" t="str">
            <v>PLAN</v>
          </cell>
          <cell r="C83">
            <v>89</v>
          </cell>
          <cell r="D83">
            <v>89</v>
          </cell>
          <cell r="E83">
            <v>88</v>
          </cell>
          <cell r="F83">
            <v>86</v>
          </cell>
          <cell r="G83">
            <v>38</v>
          </cell>
          <cell r="H83">
            <v>42</v>
          </cell>
          <cell r="I83">
            <v>50</v>
          </cell>
          <cell r="J83">
            <v>61</v>
          </cell>
          <cell r="K83">
            <v>73</v>
          </cell>
          <cell r="L83">
            <v>71</v>
          </cell>
          <cell r="M83">
            <v>81</v>
          </cell>
          <cell r="N83">
            <v>99</v>
          </cell>
          <cell r="O83">
            <v>867</v>
          </cell>
          <cell r="Q83" t="str">
            <v>TOTAL</v>
          </cell>
          <cell r="R83" t="str">
            <v>PLAN</v>
          </cell>
          <cell r="S83">
            <v>18</v>
          </cell>
          <cell r="T83">
            <v>24</v>
          </cell>
          <cell r="U83">
            <v>31</v>
          </cell>
          <cell r="V83">
            <v>33</v>
          </cell>
          <cell r="W83">
            <v>31</v>
          </cell>
          <cell r="X83">
            <v>28</v>
          </cell>
          <cell r="Y83">
            <v>28</v>
          </cell>
          <cell r="Z83">
            <v>27</v>
          </cell>
          <cell r="AA83">
            <v>27</v>
          </cell>
          <cell r="AB83">
            <v>29</v>
          </cell>
          <cell r="AC83">
            <v>31</v>
          </cell>
          <cell r="AD83">
            <v>30</v>
          </cell>
          <cell r="AE83">
            <v>337</v>
          </cell>
          <cell r="AG83" t="str">
            <v>TOTAL</v>
          </cell>
          <cell r="AH83" t="str">
            <v>PLAN</v>
          </cell>
          <cell r="AI83">
            <v>742</v>
          </cell>
          <cell r="AJ83">
            <v>1452</v>
          </cell>
          <cell r="AK83">
            <v>677</v>
          </cell>
          <cell r="AL83">
            <v>645</v>
          </cell>
          <cell r="AM83">
            <v>975</v>
          </cell>
          <cell r="AN83">
            <v>1157</v>
          </cell>
          <cell r="AO83">
            <v>1063</v>
          </cell>
          <cell r="AP83">
            <v>1127</v>
          </cell>
          <cell r="AQ83">
            <v>823</v>
          </cell>
          <cell r="AR83">
            <v>678</v>
          </cell>
          <cell r="AS83">
            <v>420.4</v>
          </cell>
          <cell r="AT83">
            <v>365.4</v>
          </cell>
          <cell r="AU83">
            <v>10124.799999999999</v>
          </cell>
          <cell r="AW83" t="str">
            <v>TOTAL</v>
          </cell>
          <cell r="AX83" t="str">
            <v>PLAN</v>
          </cell>
          <cell r="AY83">
            <v>0</v>
          </cell>
          <cell r="AZ83">
            <v>0</v>
          </cell>
          <cell r="BA83">
            <v>0</v>
          </cell>
          <cell r="BB83">
            <v>0</v>
          </cell>
          <cell r="BC83">
            <v>0</v>
          </cell>
          <cell r="BD83">
            <v>0</v>
          </cell>
          <cell r="BE83">
            <v>0</v>
          </cell>
          <cell r="BF83">
            <v>0</v>
          </cell>
          <cell r="BG83">
            <v>0</v>
          </cell>
          <cell r="BH83">
            <v>0</v>
          </cell>
          <cell r="BI83">
            <v>0</v>
          </cell>
          <cell r="BJ83">
            <v>0</v>
          </cell>
          <cell r="BK83">
            <v>0</v>
          </cell>
          <cell r="BM83" t="str">
            <v>TOTAL</v>
          </cell>
          <cell r="BN83" t="str">
            <v>PLAN</v>
          </cell>
          <cell r="BO83">
            <v>49</v>
          </cell>
          <cell r="BP83">
            <v>56</v>
          </cell>
          <cell r="BQ83">
            <v>58</v>
          </cell>
          <cell r="BR83">
            <v>69</v>
          </cell>
          <cell r="BS83">
            <v>49</v>
          </cell>
          <cell r="BT83">
            <v>50</v>
          </cell>
          <cell r="BU83">
            <v>40</v>
          </cell>
          <cell r="BV83">
            <v>40</v>
          </cell>
          <cell r="BW83">
            <v>40</v>
          </cell>
          <cell r="BX83">
            <v>34</v>
          </cell>
          <cell r="BY83">
            <v>51</v>
          </cell>
          <cell r="BZ83">
            <v>38</v>
          </cell>
          <cell r="CA83">
            <v>574</v>
          </cell>
          <cell r="CC83" t="str">
            <v>TOTAL</v>
          </cell>
          <cell r="CD83" t="str">
            <v>PLAN</v>
          </cell>
          <cell r="CE83">
            <v>51</v>
          </cell>
          <cell r="CF83">
            <v>30</v>
          </cell>
          <cell r="CG83">
            <v>5</v>
          </cell>
          <cell r="CH83">
            <v>9</v>
          </cell>
          <cell r="CI83">
            <v>14</v>
          </cell>
          <cell r="CJ83">
            <v>16</v>
          </cell>
          <cell r="CK83">
            <v>14</v>
          </cell>
          <cell r="CL83">
            <v>21</v>
          </cell>
          <cell r="CM83">
            <v>26.8</v>
          </cell>
          <cell r="CN83">
            <v>36.799999999999997</v>
          </cell>
          <cell r="CO83">
            <v>38.799999999999997</v>
          </cell>
          <cell r="CP83">
            <v>42.8</v>
          </cell>
          <cell r="CQ83">
            <v>305.20000000000005</v>
          </cell>
          <cell r="CS83" t="str">
            <v>TOTAL</v>
          </cell>
          <cell r="CT83" t="str">
            <v>PLAN</v>
          </cell>
          <cell r="CU83">
            <v>149</v>
          </cell>
          <cell r="CV83">
            <v>9</v>
          </cell>
          <cell r="CW83">
            <v>10</v>
          </cell>
          <cell r="CX83">
            <v>45</v>
          </cell>
          <cell r="CY83">
            <v>55</v>
          </cell>
          <cell r="CZ83">
            <v>58</v>
          </cell>
          <cell r="DA83">
            <v>64</v>
          </cell>
          <cell r="DB83">
            <v>102</v>
          </cell>
          <cell r="DC83">
            <v>98</v>
          </cell>
          <cell r="DD83">
            <v>96</v>
          </cell>
          <cell r="DE83">
            <v>111</v>
          </cell>
          <cell r="DF83">
            <v>110</v>
          </cell>
          <cell r="DG83">
            <v>907</v>
          </cell>
        </row>
        <row r="84">
          <cell r="B84" t="str">
            <v>FCST</v>
          </cell>
          <cell r="C84">
            <v>1</v>
          </cell>
          <cell r="D84">
            <v>89</v>
          </cell>
          <cell r="E84">
            <v>27</v>
          </cell>
          <cell r="F84">
            <v>90</v>
          </cell>
          <cell r="G84">
            <v>40</v>
          </cell>
          <cell r="H84">
            <v>34.664999999999999</v>
          </cell>
          <cell r="I84">
            <v>43.591000000000001</v>
          </cell>
          <cell r="J84">
            <v>79</v>
          </cell>
          <cell r="K84">
            <v>97</v>
          </cell>
          <cell r="L84">
            <v>89</v>
          </cell>
          <cell r="M84">
            <v>97</v>
          </cell>
          <cell r="N84">
            <v>96</v>
          </cell>
          <cell r="O84">
            <v>783.25600000000009</v>
          </cell>
          <cell r="P84">
            <v>-83.743999999999915</v>
          </cell>
          <cell r="R84" t="str">
            <v>FCST</v>
          </cell>
          <cell r="S84">
            <v>16.899999999999999</v>
          </cell>
          <cell r="T84">
            <v>19.100000000000001</v>
          </cell>
          <cell r="U84">
            <v>13.4</v>
          </cell>
          <cell r="V84">
            <v>7</v>
          </cell>
          <cell r="W84">
            <v>2.3929999999999998</v>
          </cell>
          <cell r="X84">
            <v>11.964</v>
          </cell>
          <cell r="Y84">
            <v>12.913</v>
          </cell>
          <cell r="Z84">
            <v>446.42700000000002</v>
          </cell>
          <cell r="AA84">
            <v>443.32900000000001</v>
          </cell>
          <cell r="AB84">
            <v>893.58699999999999</v>
          </cell>
          <cell r="AC84">
            <v>430</v>
          </cell>
          <cell r="AD84">
            <v>428</v>
          </cell>
          <cell r="AE84">
            <v>2725.0129999999999</v>
          </cell>
          <cell r="AF84">
            <v>2388.0129999999999</v>
          </cell>
          <cell r="AH84" t="str">
            <v>FCST</v>
          </cell>
          <cell r="AI84">
            <v>378.4</v>
          </cell>
          <cell r="AJ84">
            <v>674.69999999999993</v>
          </cell>
          <cell r="AK84">
            <v>656.54100000000005</v>
          </cell>
          <cell r="AL84">
            <v>949</v>
          </cell>
          <cell r="AM84">
            <v>782</v>
          </cell>
          <cell r="AN84">
            <v>1192.2829999999999</v>
          </cell>
          <cell r="AO84">
            <v>446.33900000000006</v>
          </cell>
          <cell r="AP84">
            <v>710.47299999999996</v>
          </cell>
          <cell r="AQ84">
            <v>740.83999999999992</v>
          </cell>
          <cell r="AR84">
            <v>546.22900000000004</v>
          </cell>
          <cell r="AS84">
            <v>475</v>
          </cell>
          <cell r="AT84">
            <v>527</v>
          </cell>
          <cell r="AU84">
            <v>8078.8050000000003</v>
          </cell>
          <cell r="AV84">
            <v>-2045.994999999999</v>
          </cell>
          <cell r="AX84" t="str">
            <v>FCST</v>
          </cell>
          <cell r="AY84">
            <v>0</v>
          </cell>
          <cell r="AZ84">
            <v>0</v>
          </cell>
          <cell r="BA84">
            <v>0</v>
          </cell>
          <cell r="BB84">
            <v>0</v>
          </cell>
          <cell r="BC84">
            <v>8.0030000000000001</v>
          </cell>
          <cell r="BD84">
            <v>4.1769999999999996</v>
          </cell>
          <cell r="BE84">
            <v>1.607</v>
          </cell>
          <cell r="BF84">
            <v>4.0220000000000002</v>
          </cell>
          <cell r="BG84">
            <v>2.3559999999999999</v>
          </cell>
          <cell r="BH84">
            <v>5.843</v>
          </cell>
          <cell r="BI84">
            <v>0</v>
          </cell>
          <cell r="BJ84">
            <v>3</v>
          </cell>
          <cell r="BK84">
            <v>29.007999999999999</v>
          </cell>
          <cell r="BL84">
            <v>29.007999999999999</v>
          </cell>
          <cell r="BN84" t="str">
            <v>FCST</v>
          </cell>
          <cell r="BO84">
            <v>83.7</v>
          </cell>
          <cell r="BP84">
            <v>77.5</v>
          </cell>
          <cell r="BQ84">
            <v>88</v>
          </cell>
          <cell r="BR84">
            <v>64</v>
          </cell>
          <cell r="BS84">
            <v>63</v>
          </cell>
          <cell r="BT84">
            <v>70.430999999999997</v>
          </cell>
          <cell r="BU84">
            <v>49.494</v>
          </cell>
          <cell r="BV84">
            <v>36.323999999999998</v>
          </cell>
          <cell r="BW84" t="e">
            <v>#REF!</v>
          </cell>
          <cell r="BX84">
            <v>39.159999999999997</v>
          </cell>
          <cell r="BY84">
            <v>49</v>
          </cell>
          <cell r="BZ84">
            <v>38</v>
          </cell>
          <cell r="CA84" t="e">
            <v>#REF!</v>
          </cell>
          <cell r="CB84" t="e">
            <v>#REF!</v>
          </cell>
          <cell r="CD84" t="str">
            <v>FCST</v>
          </cell>
          <cell r="CE84">
            <v>9.9029999999999987</v>
          </cell>
          <cell r="CF84">
            <v>14.866999999999999</v>
          </cell>
          <cell r="CG84">
            <v>31.187000000000005</v>
          </cell>
          <cell r="CH84">
            <v>0.88500000000000001</v>
          </cell>
          <cell r="CI84">
            <v>41.405000000000001</v>
          </cell>
          <cell r="CJ84">
            <v>35.42</v>
          </cell>
          <cell r="CK84">
            <v>11.584</v>
          </cell>
          <cell r="CL84">
            <v>9.8919999999999995</v>
          </cell>
          <cell r="CM84">
            <v>10.695</v>
          </cell>
          <cell r="CN84">
            <v>18.151</v>
          </cell>
          <cell r="CO84">
            <v>32</v>
          </cell>
          <cell r="CP84">
            <v>53</v>
          </cell>
          <cell r="CQ84">
            <v>268.98900000000003</v>
          </cell>
          <cell r="CR84">
            <v>-36.211000000000013</v>
          </cell>
          <cell r="CT84" t="str">
            <v>FCST</v>
          </cell>
          <cell r="CU84">
            <v>47.614000000000004</v>
          </cell>
          <cell r="CV84">
            <v>17.140999999999995</v>
          </cell>
          <cell r="CW84">
            <v>29.786999999999999</v>
          </cell>
          <cell r="CX84">
            <v>6</v>
          </cell>
          <cell r="CY84">
            <v>17.600000000000001</v>
          </cell>
          <cell r="CZ84">
            <v>30.344000000000001</v>
          </cell>
          <cell r="DA84">
            <v>26.204999999999998</v>
          </cell>
          <cell r="DB84">
            <v>0</v>
          </cell>
          <cell r="DC84">
            <v>0</v>
          </cell>
          <cell r="DD84">
            <v>0.83599999999999997</v>
          </cell>
          <cell r="DE84">
            <v>0</v>
          </cell>
          <cell r="DF84">
            <v>0</v>
          </cell>
          <cell r="DG84">
            <v>175.52699999999999</v>
          </cell>
          <cell r="DH84">
            <v>-731.47299999999996</v>
          </cell>
        </row>
        <row r="85">
          <cell r="B85" t="str">
            <v>ACT/PROJ</v>
          </cell>
          <cell r="C85">
            <v>1</v>
          </cell>
          <cell r="D85">
            <v>89</v>
          </cell>
          <cell r="E85">
            <v>27</v>
          </cell>
          <cell r="F85">
            <v>90</v>
          </cell>
          <cell r="G85">
            <v>40</v>
          </cell>
          <cell r="H85">
            <v>34.664999999999999</v>
          </cell>
          <cell r="I85">
            <v>43.591000000000001</v>
          </cell>
          <cell r="J85">
            <v>0</v>
          </cell>
          <cell r="K85">
            <v>0</v>
          </cell>
          <cell r="L85">
            <v>0</v>
          </cell>
          <cell r="M85">
            <v>0</v>
          </cell>
          <cell r="N85">
            <v>0</v>
          </cell>
          <cell r="O85">
            <v>325.25600000000003</v>
          </cell>
          <cell r="R85" t="str">
            <v>ACT/PROJ</v>
          </cell>
          <cell r="S85">
            <v>16.899999999999999</v>
          </cell>
          <cell r="T85">
            <v>19.100000000000001</v>
          </cell>
          <cell r="U85">
            <v>13.4</v>
          </cell>
          <cell r="V85">
            <v>7</v>
          </cell>
          <cell r="W85">
            <v>2.3929999999999998</v>
          </cell>
          <cell r="X85">
            <v>11.964</v>
          </cell>
          <cell r="Y85">
            <v>12.913</v>
          </cell>
          <cell r="Z85">
            <v>9.4269999999999996</v>
          </cell>
          <cell r="AA85">
            <v>14.329000000000001</v>
          </cell>
          <cell r="AB85">
            <v>0</v>
          </cell>
          <cell r="AC85">
            <v>0</v>
          </cell>
          <cell r="AD85">
            <v>0</v>
          </cell>
          <cell r="AE85">
            <v>107.42600000000002</v>
          </cell>
          <cell r="AH85" t="str">
            <v>ACT/PROJ</v>
          </cell>
          <cell r="AI85">
            <v>378.4</v>
          </cell>
          <cell r="AJ85">
            <v>674.69999999999993</v>
          </cell>
          <cell r="AK85">
            <v>656.54100000000005</v>
          </cell>
          <cell r="AL85">
            <v>949</v>
          </cell>
          <cell r="AM85">
            <v>782</v>
          </cell>
          <cell r="AN85">
            <v>1192.2829999999999</v>
          </cell>
          <cell r="AO85">
            <v>446.33900000000006</v>
          </cell>
          <cell r="AP85">
            <v>203.47300000000001</v>
          </cell>
          <cell r="AQ85">
            <v>181.83999999999997</v>
          </cell>
          <cell r="AR85">
            <v>0</v>
          </cell>
          <cell r="AS85">
            <v>0</v>
          </cell>
          <cell r="AT85">
            <v>0</v>
          </cell>
          <cell r="AU85">
            <v>5464.576</v>
          </cell>
          <cell r="AX85" t="str">
            <v>ACT/PROJ</v>
          </cell>
          <cell r="AY85">
            <v>0</v>
          </cell>
          <cell r="AZ85">
            <v>0</v>
          </cell>
          <cell r="BA85">
            <v>0</v>
          </cell>
          <cell r="BB85">
            <v>0</v>
          </cell>
          <cell r="BC85">
            <v>8.0030000000000001</v>
          </cell>
          <cell r="BD85">
            <v>4.1769999999999996</v>
          </cell>
          <cell r="BE85">
            <v>1.607</v>
          </cell>
          <cell r="BF85">
            <v>4.0220000000000002</v>
          </cell>
          <cell r="BG85">
            <v>2.3559999999999999</v>
          </cell>
          <cell r="BH85">
            <v>0</v>
          </cell>
          <cell r="BI85">
            <v>0</v>
          </cell>
          <cell r="BJ85">
            <v>0</v>
          </cell>
          <cell r="BK85">
            <v>20.164999999999999</v>
          </cell>
          <cell r="BN85" t="str">
            <v>ACT/PROJ</v>
          </cell>
          <cell r="BO85">
            <v>83.7</v>
          </cell>
          <cell r="BP85">
            <v>77.5</v>
          </cell>
          <cell r="BQ85">
            <v>88</v>
          </cell>
          <cell r="BR85">
            <v>64</v>
          </cell>
          <cell r="BS85">
            <v>63</v>
          </cell>
          <cell r="BT85">
            <v>70.430999999999997</v>
          </cell>
          <cell r="BU85">
            <v>49.494</v>
          </cell>
          <cell r="BV85">
            <v>13.324</v>
          </cell>
          <cell r="BW85">
            <v>19.276</v>
          </cell>
          <cell r="BX85">
            <v>0</v>
          </cell>
          <cell r="BY85">
            <v>0</v>
          </cell>
          <cell r="BZ85">
            <v>0</v>
          </cell>
          <cell r="CA85">
            <v>528.72500000000002</v>
          </cell>
          <cell r="CD85" t="str">
            <v>ACT/PROJ</v>
          </cell>
          <cell r="CE85">
            <v>9.9029999999999987</v>
          </cell>
          <cell r="CF85">
            <v>14.866999999999999</v>
          </cell>
          <cell r="CG85">
            <v>31.187000000000005</v>
          </cell>
          <cell r="CH85">
            <v>0.88500000000000001</v>
          </cell>
          <cell r="CI85">
            <v>41.405000000000001</v>
          </cell>
          <cell r="CJ85">
            <v>35.42</v>
          </cell>
          <cell r="CK85">
            <v>11.584</v>
          </cell>
          <cell r="CL85">
            <v>9.8919999999999995</v>
          </cell>
          <cell r="CM85">
            <v>3.6949999999999994</v>
          </cell>
          <cell r="CN85">
            <v>0</v>
          </cell>
          <cell r="CO85">
            <v>0</v>
          </cell>
          <cell r="CP85">
            <v>0</v>
          </cell>
          <cell r="CQ85">
            <v>158.83799999999999</v>
          </cell>
          <cell r="CT85" t="str">
            <v>ACT/PROJ</v>
          </cell>
          <cell r="CU85">
            <v>47.614000000000004</v>
          </cell>
          <cell r="CV85">
            <v>17.140999999999995</v>
          </cell>
          <cell r="CW85">
            <v>29.786999999999999</v>
          </cell>
          <cell r="CX85">
            <v>6</v>
          </cell>
          <cell r="CY85">
            <v>17.600000000000001</v>
          </cell>
          <cell r="CZ85">
            <v>30.344000000000001</v>
          </cell>
          <cell r="DA85">
            <v>26.204999999999998</v>
          </cell>
          <cell r="DB85">
            <v>0</v>
          </cell>
          <cell r="DC85">
            <v>9.8309999999999995</v>
          </cell>
          <cell r="DD85">
            <v>0</v>
          </cell>
          <cell r="DE85">
            <v>0</v>
          </cell>
          <cell r="DF85">
            <v>0</v>
          </cell>
          <cell r="DG85">
            <v>184.52199999999996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L.XLS"/>
      <sheetName val="NETCOST.XLS"/>
      <sheetName val="FFLOW.XL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6"/>
      <sheetName val="1997"/>
      <sheetName val="1997 3Q97"/>
      <sheetName val="1998 3Q97"/>
      <sheetName val="1997 Actuals"/>
      <sheetName val="1997 LRP"/>
      <sheetName val="1998 Plan"/>
      <sheetName val="1998 Plan REVISION"/>
      <sheetName val="1997 Plan"/>
      <sheetName val="1997 Plan 1Q97"/>
      <sheetName val="1997 Plan 1Q97 (2)"/>
      <sheetName val="1997 PLAN 2Q97 "/>
      <sheetName val="1998 Plan 2Q97"/>
      <sheetName val="1997 Plan &amp; Actuals"/>
      <sheetName val="1Q97 CHART"/>
      <sheetName val="2Q97 CHART"/>
      <sheetName val="3Q97 CHART"/>
      <sheetName val="1Q97 INVEST CHART"/>
      <sheetName val="2Q97 INVEST CHART"/>
      <sheetName val="94CHTP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Variance Analysis"/>
      <sheetName val="Revenue"/>
      <sheetName val="RevBackup"/>
      <sheetName val="Fee"/>
      <sheetName val="BackupFee"/>
      <sheetName val="Gross Margin"/>
      <sheetName val="GMBackup"/>
      <sheetName val="Orders"/>
      <sheetName val="OrdersBackup"/>
    </sheetNames>
    <sheetDataSet>
      <sheetData sheetId="0"/>
      <sheetData sheetId="1" refreshError="1">
        <row r="1">
          <cell r="A1" t="str">
            <v>TRACOR AEROSPACE DEFENSE SYSTEMS</v>
          </cell>
        </row>
        <row r="2">
          <cell r="A2" t="str">
            <v>MONTHLY  FINANCIAL SUMMARY (000's)</v>
          </cell>
        </row>
        <row r="3">
          <cell r="A3" t="str">
            <v>FOR MONTH OF SEPTEMBER 1998</v>
          </cell>
        </row>
        <row r="4">
          <cell r="A4" t="str">
            <v>ENTITY: SRO</v>
          </cell>
        </row>
        <row r="7">
          <cell r="C7" t="str">
            <v>CURRENT MONTH</v>
          </cell>
          <cell r="G7" t="str">
            <v>YEAR TO DATE</v>
          </cell>
          <cell r="K7" t="str">
            <v>YEAR END</v>
          </cell>
        </row>
        <row r="8">
          <cell r="C8" t="str">
            <v>PLAN</v>
          </cell>
          <cell r="D8" t="str">
            <v xml:space="preserve">ACTUAL </v>
          </cell>
          <cell r="E8" t="str">
            <v>DELTA</v>
          </cell>
          <cell r="G8" t="str">
            <v>PLAN</v>
          </cell>
          <cell r="H8" t="str">
            <v>ACTUAL</v>
          </cell>
          <cell r="I8" t="str">
            <v>DELTA</v>
          </cell>
          <cell r="K8" t="str">
            <v>PLAN</v>
          </cell>
          <cell r="L8" t="str">
            <v>PROJ</v>
          </cell>
          <cell r="M8" t="str">
            <v>DELTA</v>
          </cell>
        </row>
        <row r="10">
          <cell r="A10" t="str">
            <v xml:space="preserve">REVENUE </v>
          </cell>
          <cell r="C10">
            <v>1125</v>
          </cell>
          <cell r="D10">
            <v>586.899</v>
          </cell>
          <cell r="E10">
            <v>-538.101</v>
          </cell>
          <cell r="G10">
            <v>2497</v>
          </cell>
          <cell r="H10">
            <v>2109.2709999999997</v>
          </cell>
          <cell r="I10">
            <v>-387.72900000000027</v>
          </cell>
          <cell r="K10">
            <v>6537</v>
          </cell>
          <cell r="L10">
            <v>6537.2709999999997</v>
          </cell>
          <cell r="M10">
            <v>0.27099999999973079</v>
          </cell>
        </row>
        <row r="11">
          <cell r="A11" t="str">
            <v>GROSS MARGIN</v>
          </cell>
          <cell r="C11">
            <v>137</v>
          </cell>
          <cell r="D11">
            <v>-108.715</v>
          </cell>
          <cell r="E11">
            <v>-245.715</v>
          </cell>
          <cell r="G11">
            <v>305</v>
          </cell>
          <cell r="H11">
            <v>108.29799999999997</v>
          </cell>
          <cell r="I11">
            <v>-196.70200000000003</v>
          </cell>
          <cell r="K11">
            <v>886</v>
          </cell>
          <cell r="L11">
            <v>886.298</v>
          </cell>
          <cell r="M11">
            <v>0.29800000000000182</v>
          </cell>
        </row>
        <row r="12">
          <cell r="A12" t="str">
            <v>ORDERS</v>
          </cell>
          <cell r="C12">
            <v>0</v>
          </cell>
          <cell r="D12">
            <v>95</v>
          </cell>
          <cell r="E12">
            <v>95</v>
          </cell>
          <cell r="G12">
            <v>1078</v>
          </cell>
          <cell r="H12">
            <v>370</v>
          </cell>
          <cell r="I12">
            <v>-708</v>
          </cell>
          <cell r="K12">
            <v>3605</v>
          </cell>
          <cell r="L12">
            <v>3605</v>
          </cell>
          <cell r="M12">
            <v>0</v>
          </cell>
        </row>
        <row r="15">
          <cell r="A15" t="str">
            <v>VARIANCE ANALYSIS FOR CURRENT MONTH:</v>
          </cell>
        </row>
        <row r="17">
          <cell r="A17" t="str">
            <v xml:space="preserve">      REVENUE</v>
          </cell>
          <cell r="C17" t="str">
            <v>Revenue was below Plan due to lower volume than Planned.  Direct labor was $118K compared to Plan</v>
          </cell>
        </row>
        <row r="18">
          <cell r="C18" t="str">
            <v xml:space="preserve">of $164K due to staffing effort in Austin rather than in SRO.  Mat'l and other was $57K compared to Plan </v>
          </cell>
        </row>
        <row r="19">
          <cell r="C19" t="str">
            <v>of $309K due to not posting accrual, $135K, and slip in ASTE.  IPWO was $8K compared to Plan of</v>
          </cell>
        </row>
        <row r="20">
          <cell r="A20" t="str">
            <v xml:space="preserve">     GROSS MARGIN</v>
          </cell>
          <cell r="C20" t="str">
            <v>$118K due to not posting IPWO .</v>
          </cell>
        </row>
        <row r="22">
          <cell r="A22" t="str">
            <v xml:space="preserve">     GROSS MARGIN</v>
          </cell>
          <cell r="C22" t="str">
            <v>Margin was below Plan primarily due to lower volume.</v>
          </cell>
        </row>
        <row r="23">
          <cell r="A23" t="str">
            <v xml:space="preserve">      ORDERS</v>
          </cell>
          <cell r="C23" t="str">
            <v xml:space="preserve">ASTE cost growth negotiations delayed until December and booking of $2.1M also delayed.  </v>
          </cell>
        </row>
        <row r="24">
          <cell r="A24" t="str">
            <v xml:space="preserve">      ORDERS</v>
          </cell>
          <cell r="C24" t="str">
            <v>Received additional funding on EWAT.  Plan did not account for debooking of unfunded contact value</v>
          </cell>
        </row>
        <row r="25">
          <cell r="C25" t="str">
            <v xml:space="preserve"> and rebooking when funded was added.</v>
          </cell>
        </row>
        <row r="26">
          <cell r="A26" t="str">
            <v>VARIANCE ANALYSIS FOR YEAR TO DATE:</v>
          </cell>
        </row>
        <row r="27">
          <cell r="A27" t="str">
            <v>VARIANCE ANALYSIS FOR YEAR TO DATE:</v>
          </cell>
        </row>
        <row r="28">
          <cell r="A28" t="str">
            <v xml:space="preserve">      REVENUE</v>
          </cell>
          <cell r="C28" t="str">
            <v xml:space="preserve">Revenue is below plan $327K on ASTE basic due to on decision to accrue at 2.46% margin vs.13.49% margin, </v>
          </cell>
        </row>
        <row r="29">
          <cell r="A29" t="str">
            <v xml:space="preserve">      REVENUE</v>
          </cell>
          <cell r="C29" t="str">
            <v>Refer to above analysis.</v>
          </cell>
        </row>
        <row r="30">
          <cell r="C30" t="str">
            <v>in award of ASTE POP Test CCP.  (ASTE basic includes CCP 5 - Sanders in the loop)</v>
          </cell>
        </row>
        <row r="31">
          <cell r="A31" t="str">
            <v xml:space="preserve">     GROSS MARGIN</v>
          </cell>
          <cell r="C31" t="str">
            <v>Refer to above analysis.</v>
          </cell>
        </row>
        <row r="33">
          <cell r="A33" t="str">
            <v xml:space="preserve">      ORDERS</v>
          </cell>
          <cell r="C33" t="str">
            <v>Refer to above analysis.</v>
          </cell>
        </row>
        <row r="34">
          <cell r="A34" t="str">
            <v xml:space="preserve">      ORDERS</v>
          </cell>
          <cell r="C34" t="str">
            <v>and $22K on other programs.</v>
          </cell>
        </row>
        <row r="36">
          <cell r="A36" t="str">
            <v>VARIANCE ANALYSIS FOR YEAR END:</v>
          </cell>
          <cell r="C36" t="str">
            <v xml:space="preserve">Below plan due to slip in ASTE CG and debook of unfunded contract amounts on ASTE $196K, Qback $$20K, AMSPD $28K and </v>
          </cell>
        </row>
        <row r="37">
          <cell r="A37" t="str">
            <v>VARIANCE ANALYSIS FOR YEAR END:</v>
          </cell>
          <cell r="C37" t="str">
            <v>EWAT $202K.  Also have not booked JSF $100K, ASTE Mass Models $209K, award fee $177K &amp; POP Test $340K.</v>
          </cell>
        </row>
        <row r="38">
          <cell r="A38" t="str">
            <v xml:space="preserve">      REVENUE</v>
          </cell>
          <cell r="C38" t="str">
            <v>Projection unchanged.</v>
          </cell>
        </row>
        <row r="39">
          <cell r="A39" t="str">
            <v>VARIANCE ANALYSIS FOR YEAR END:</v>
          </cell>
          <cell r="C39" t="str">
            <v>Revenue is $559K over Plan due mainly to additional effort on ASTE +$1,038K and BBU-46 +$70K, offset by &lt;$550K&gt;</v>
          </cell>
        </row>
        <row r="40">
          <cell r="A40" t="str">
            <v xml:space="preserve">     GROSS MARGIN</v>
          </cell>
          <cell r="C40" t="str">
            <v>Projection unchanged.</v>
          </cell>
        </row>
        <row r="41">
          <cell r="A41" t="str">
            <v xml:space="preserve">      REVENUE</v>
          </cell>
          <cell r="C41" t="str">
            <v>Below plan due to lower volume on ASTE basic $100K, delay in awards of ASTE Mass Models and POP Test $429K,</v>
          </cell>
        </row>
        <row r="42">
          <cell r="A42" t="str">
            <v xml:space="preserve">      ORDERS</v>
          </cell>
          <cell r="C42" t="str">
            <v>Projection unchanged.</v>
          </cell>
        </row>
        <row r="44">
          <cell r="A44" t="str">
            <v>STATE OTHER SIGNIFICANT BUSINESS, OPERATIONS AND FACILITY EVENTS THAT</v>
          </cell>
          <cell r="C44" t="str">
            <v xml:space="preserve">Unchanged from plan.  Lower margin on ASTE (2.46% vs. 13.49%) is Austin Mgt. </v>
          </cell>
        </row>
        <row r="45">
          <cell r="A45" t="str">
            <v>OCCURRED IN THE MONTH OR ARE EXPECTED TO OCCUR IN THE NEXT QUARTER:</v>
          </cell>
          <cell r="C45" t="str">
            <v>reserve to be reversed at year end FY 1999.</v>
          </cell>
        </row>
        <row r="47">
          <cell r="A47">
            <v>1</v>
          </cell>
          <cell r="C47" t="str">
            <v>Projection is below plan due primarily to revised timing of ASTE cost growth funding, possible descope or deferrment of</v>
          </cell>
        </row>
        <row r="48">
          <cell r="A48">
            <v>2</v>
          </cell>
          <cell r="C48" t="str">
            <v>of B-1 efforts to cover cost growth and reduction of ASTE period 5 award fee from $177K to $0K.</v>
          </cell>
        </row>
        <row r="49">
          <cell r="A49">
            <v>3</v>
          </cell>
        </row>
      </sheetData>
      <sheetData sheetId="2"/>
      <sheetData sheetId="3" refreshError="1">
        <row r="2">
          <cell r="C2">
            <v>6</v>
          </cell>
        </row>
      </sheetData>
      <sheetData sheetId="4"/>
      <sheetData sheetId="5"/>
      <sheetData sheetId="6"/>
      <sheetData sheetId="7" refreshError="1">
        <row r="1">
          <cell r="C1">
            <v>36039</v>
          </cell>
        </row>
      </sheetData>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rs, PF"/>
      <sheetName val="Slope"/>
      <sheetName val="ATP Proto"/>
      <sheetName val="Purchasing"/>
    </sheetNames>
    <sheetDataSet>
      <sheetData sheetId="0" refreshError="1"/>
      <sheetData sheetId="1"/>
      <sheetData sheetId="2" refreshError="1"/>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dix data"/>
      <sheetName val="redrevcharts"/>
      <sheetName val="CSSR Graphical Data"/>
      <sheetName val="IPT Mo."/>
      <sheetName val="IPT Restructure"/>
      <sheetName val="IPT CUM"/>
      <sheetName val="Funds Flow"/>
    </sheetNames>
    <sheetDataSet>
      <sheetData sheetId="0" refreshError="1"/>
      <sheetData sheetId="1" refreshError="1"/>
      <sheetData sheetId="2" refreshError="1">
        <row r="34">
          <cell r="I34" t="str">
            <v>BCWS does not include undistributed budget or management reserve.</v>
          </cell>
        </row>
        <row r="35">
          <cell r="D35">
            <v>0.91180551681193278</v>
          </cell>
          <cell r="E35" t="str">
            <v>M.E. CPI</v>
          </cell>
        </row>
        <row r="36">
          <cell r="D36">
            <v>0.84930381635369401</v>
          </cell>
          <cell r="E36" t="str">
            <v>M.E. SPI</v>
          </cell>
        </row>
        <row r="50">
          <cell r="B50" t="str">
            <v>JSAF LBSS</v>
          </cell>
        </row>
        <row r="51">
          <cell r="B51" t="str">
            <v>CUMULATIVE PERFORMANCE INDICES</v>
          </cell>
        </row>
        <row r="79">
          <cell r="B79" t="str">
            <v>2/97</v>
          </cell>
          <cell r="C79" t="str">
            <v>3/97</v>
          </cell>
          <cell r="D79" t="str">
            <v>5/97</v>
          </cell>
          <cell r="E79" t="str">
            <v>6/97</v>
          </cell>
          <cell r="F79" t="str">
            <v>7/97</v>
          </cell>
          <cell r="G79" t="str">
            <v>8/97</v>
          </cell>
          <cell r="H79" t="str">
            <v>9/97</v>
          </cell>
          <cell r="I79" t="str">
            <v>10/97</v>
          </cell>
          <cell r="J79" t="str">
            <v>11/97</v>
          </cell>
          <cell r="K79" t="str">
            <v>12/97</v>
          </cell>
          <cell r="L79" t="str">
            <v>1/98</v>
          </cell>
          <cell r="M79" t="str">
            <v>2/98</v>
          </cell>
          <cell r="N79" t="str">
            <v>3/98</v>
          </cell>
          <cell r="O79" t="str">
            <v>4/98</v>
          </cell>
          <cell r="P79" t="str">
            <v>5/98</v>
          </cell>
          <cell r="Q79">
            <v>35947</v>
          </cell>
        </row>
        <row r="80">
          <cell r="B80">
            <v>1</v>
          </cell>
          <cell r="C80">
            <v>0.83900769888793836</v>
          </cell>
          <cell r="D80">
            <v>0.86830550401978968</v>
          </cell>
          <cell r="E80">
            <v>0.78257229832572295</v>
          </cell>
          <cell r="F80">
            <v>0.67327564894932013</v>
          </cell>
          <cell r="G80">
            <v>0.59750695088044492</v>
          </cell>
          <cell r="H80">
            <v>0.60480790666567585</v>
          </cell>
          <cell r="I80">
            <v>0.57847773766546329</v>
          </cell>
          <cell r="J80">
            <v>0.57732383214568483</v>
          </cell>
          <cell r="K80">
            <v>0.57819143954294283</v>
          </cell>
          <cell r="L80">
            <v>0.60565004324012683</v>
          </cell>
          <cell r="M80">
            <v>0.61033097515020085</v>
          </cell>
          <cell r="N80">
            <v>0.97869124981109268</v>
          </cell>
          <cell r="O80">
            <v>0.9708074493157377</v>
          </cell>
          <cell r="P80">
            <v>0.96573499026443821</v>
          </cell>
          <cell r="Q80">
            <v>0.95583550997005795</v>
          </cell>
        </row>
        <row r="81">
          <cell r="B81">
            <v>1</v>
          </cell>
          <cell r="C81">
            <v>1.0503319768687085</v>
          </cell>
          <cell r="D81">
            <v>1.0376926203761871</v>
          </cell>
          <cell r="E81">
            <v>0.97772706743683002</v>
          </cell>
          <cell r="F81">
            <v>0.90434840359295365</v>
          </cell>
          <cell r="G81">
            <v>0.83698135742846758</v>
          </cell>
          <cell r="H81">
            <v>0.81065548461638059</v>
          </cell>
          <cell r="I81">
            <v>0.77423537180498958</v>
          </cell>
          <cell r="J81">
            <v>0.73167696877257771</v>
          </cell>
          <cell r="K81">
            <v>0.69296522461441756</v>
          </cell>
          <cell r="L81">
            <v>0.69718934139855038</v>
          </cell>
          <cell r="M81">
            <v>0.72113244003864407</v>
          </cell>
          <cell r="N81">
            <v>1.0038753681599752</v>
          </cell>
          <cell r="O81">
            <v>0.99728730799226883</v>
          </cell>
          <cell r="P81">
            <v>0.99228194899907007</v>
          </cell>
          <cell r="Q81">
            <v>1.020831089011232</v>
          </cell>
        </row>
      </sheetData>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month cpr - source data"/>
      <sheetName val="source Data"/>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WPKG"/>
      <sheetName val="REVWPKG.XLS"/>
    </sheetNames>
    <definedNames>
      <definedName name="current_to_prior"/>
    </defined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ttons"/>
      <sheetName val="DSS DATA"/>
      <sheetName val="PREV"/>
      <sheetName val="DSS Error"/>
      <sheetName val="Bslne Error"/>
      <sheetName val="Error Reports"/>
      <sheetName val="Module1"/>
      <sheetName val="Module2"/>
      <sheetName val="Formulas"/>
    </sheetNames>
    <sheetDataSet>
      <sheetData sheetId="0"/>
      <sheetData sheetId="1" refreshError="1">
        <row r="1">
          <cell r="B1" t="str">
            <v>item_id</v>
          </cell>
          <cell r="C1" t="str">
            <v>mfg_area</v>
          </cell>
          <cell r="D1" t="str">
            <v>totalassyuseqty</v>
          </cell>
          <cell r="E1" t="str">
            <v>totalassyreqdqty</v>
          </cell>
          <cell r="F1" t="str">
            <v>totalasyscrapqty</v>
          </cell>
          <cell r="G1" t="str">
            <v>release_qty</v>
          </cell>
          <cell r="H1" t="str">
            <v>build_qty</v>
          </cell>
          <cell r="I1" t="str">
            <v>test_qty</v>
          </cell>
          <cell r="J1" t="str">
            <v>so_qty</v>
          </cell>
        </row>
        <row r="2">
          <cell r="B2" t="str">
            <v>8002250G001</v>
          </cell>
          <cell r="C2" t="str">
            <v>BA</v>
          </cell>
          <cell r="D2">
            <v>1</v>
          </cell>
          <cell r="E2">
            <v>188</v>
          </cell>
          <cell r="F2">
            <v>0</v>
          </cell>
          <cell r="G2">
            <v>0</v>
          </cell>
          <cell r="H2">
            <v>0</v>
          </cell>
          <cell r="I2">
            <v>0</v>
          </cell>
        </row>
        <row r="3">
          <cell r="B3" t="str">
            <v>8002250G001-1</v>
          </cell>
          <cell r="C3" t="str">
            <v>DC</v>
          </cell>
          <cell r="D3">
            <v>1</v>
          </cell>
          <cell r="E3">
            <v>188</v>
          </cell>
          <cell r="F3">
            <v>0</v>
          </cell>
          <cell r="G3">
            <v>47</v>
          </cell>
          <cell r="H3">
            <v>0</v>
          </cell>
          <cell r="I3">
            <v>0</v>
          </cell>
          <cell r="J3">
            <v>47</v>
          </cell>
        </row>
        <row r="4">
          <cell r="B4" t="str">
            <v>8002252G001</v>
          </cell>
          <cell r="C4" t="str">
            <v>FA</v>
          </cell>
          <cell r="D4">
            <v>1</v>
          </cell>
          <cell r="E4">
            <v>188</v>
          </cell>
          <cell r="F4">
            <v>0</v>
          </cell>
          <cell r="G4">
            <v>0</v>
          </cell>
          <cell r="H4">
            <v>0</v>
          </cell>
          <cell r="I4">
            <v>0</v>
          </cell>
          <cell r="J4">
            <v>0</v>
          </cell>
        </row>
        <row r="5">
          <cell r="B5" t="str">
            <v>8002252P001</v>
          </cell>
          <cell r="C5" t="str">
            <v>FA</v>
          </cell>
          <cell r="D5">
            <v>1</v>
          </cell>
          <cell r="E5">
            <v>188</v>
          </cell>
          <cell r="F5">
            <v>0</v>
          </cell>
          <cell r="G5">
            <v>188</v>
          </cell>
          <cell r="H5">
            <v>188</v>
          </cell>
          <cell r="I5">
            <v>188</v>
          </cell>
          <cell r="J5">
            <v>0</v>
          </cell>
        </row>
        <row r="6">
          <cell r="B6" t="str">
            <v>8002253P001</v>
          </cell>
          <cell r="C6" t="str">
            <v>FA</v>
          </cell>
          <cell r="D6">
            <v>1</v>
          </cell>
          <cell r="E6">
            <v>188</v>
          </cell>
          <cell r="F6">
            <v>0</v>
          </cell>
          <cell r="G6">
            <v>188</v>
          </cell>
          <cell r="H6">
            <v>188</v>
          </cell>
          <cell r="I6">
            <v>188</v>
          </cell>
          <cell r="J6">
            <v>0</v>
          </cell>
        </row>
        <row r="7">
          <cell r="B7" t="str">
            <v>8002254G001</v>
          </cell>
          <cell r="C7" t="str">
            <v>FA</v>
          </cell>
          <cell r="D7">
            <v>1</v>
          </cell>
          <cell r="E7">
            <v>188</v>
          </cell>
          <cell r="F7">
            <v>0</v>
          </cell>
          <cell r="G7">
            <v>0</v>
          </cell>
          <cell r="H7">
            <v>0</v>
          </cell>
          <cell r="I7">
            <v>0</v>
          </cell>
          <cell r="J7">
            <v>0</v>
          </cell>
        </row>
        <row r="8">
          <cell r="B8" t="str">
            <v>8002254P001</v>
          </cell>
          <cell r="C8" t="str">
            <v>FA</v>
          </cell>
          <cell r="D8">
            <v>1</v>
          </cell>
          <cell r="E8">
            <v>188</v>
          </cell>
          <cell r="F8">
            <v>0</v>
          </cell>
          <cell r="G8">
            <v>188</v>
          </cell>
          <cell r="H8">
            <v>0</v>
          </cell>
          <cell r="I8">
            <v>0</v>
          </cell>
          <cell r="J8">
            <v>188</v>
          </cell>
        </row>
        <row r="9">
          <cell r="B9" t="str">
            <v>8002255G001</v>
          </cell>
          <cell r="C9" t="str">
            <v>FA</v>
          </cell>
          <cell r="D9">
            <v>1</v>
          </cell>
          <cell r="E9">
            <v>188</v>
          </cell>
          <cell r="F9">
            <v>0</v>
          </cell>
          <cell r="G9">
            <v>0</v>
          </cell>
          <cell r="H9">
            <v>0</v>
          </cell>
          <cell r="I9">
            <v>0</v>
          </cell>
          <cell r="J9">
            <v>0</v>
          </cell>
        </row>
        <row r="10">
          <cell r="B10" t="str">
            <v>8002255P001</v>
          </cell>
          <cell r="C10" t="str">
            <v>FA</v>
          </cell>
          <cell r="D10">
            <v>1</v>
          </cell>
          <cell r="E10">
            <v>188</v>
          </cell>
          <cell r="F10">
            <v>0</v>
          </cell>
          <cell r="G10">
            <v>188</v>
          </cell>
          <cell r="H10">
            <v>0</v>
          </cell>
          <cell r="I10">
            <v>0</v>
          </cell>
          <cell r="J10">
            <v>188</v>
          </cell>
        </row>
        <row r="11">
          <cell r="B11" t="str">
            <v>8002256G001</v>
          </cell>
          <cell r="C11" t="str">
            <v>FA</v>
          </cell>
          <cell r="D11">
            <v>1</v>
          </cell>
          <cell r="E11">
            <v>188</v>
          </cell>
          <cell r="F11">
            <v>0</v>
          </cell>
          <cell r="G11">
            <v>0</v>
          </cell>
          <cell r="H11">
            <v>0</v>
          </cell>
          <cell r="I11">
            <v>0</v>
          </cell>
          <cell r="J11">
            <v>0</v>
          </cell>
        </row>
        <row r="12">
          <cell r="B12" t="str">
            <v>8002256P001</v>
          </cell>
          <cell r="C12" t="str">
            <v>FA</v>
          </cell>
          <cell r="D12">
            <v>1</v>
          </cell>
          <cell r="E12">
            <v>188</v>
          </cell>
          <cell r="F12">
            <v>0</v>
          </cell>
          <cell r="G12">
            <v>50</v>
          </cell>
          <cell r="H12">
            <v>0</v>
          </cell>
          <cell r="I12">
            <v>0</v>
          </cell>
          <cell r="J12">
            <v>50</v>
          </cell>
        </row>
        <row r="13">
          <cell r="B13" t="str">
            <v>8002258G001</v>
          </cell>
          <cell r="C13" t="str">
            <v>FA</v>
          </cell>
          <cell r="D13">
            <v>1</v>
          </cell>
          <cell r="E13">
            <v>188</v>
          </cell>
          <cell r="F13">
            <v>0</v>
          </cell>
          <cell r="G13">
            <v>188</v>
          </cell>
          <cell r="H13">
            <v>0</v>
          </cell>
          <cell r="I13">
            <v>0</v>
          </cell>
          <cell r="J13">
            <v>188</v>
          </cell>
        </row>
        <row r="14">
          <cell r="B14" t="str">
            <v>8002258P001</v>
          </cell>
          <cell r="C14" t="str">
            <v>FA</v>
          </cell>
          <cell r="D14">
            <v>1</v>
          </cell>
          <cell r="E14">
            <v>188</v>
          </cell>
          <cell r="F14">
            <v>0</v>
          </cell>
          <cell r="G14">
            <v>188</v>
          </cell>
          <cell r="H14">
            <v>188</v>
          </cell>
          <cell r="I14">
            <v>188</v>
          </cell>
          <cell r="J14">
            <v>0</v>
          </cell>
        </row>
        <row r="15">
          <cell r="B15" t="str">
            <v>8002258P002</v>
          </cell>
          <cell r="C15" t="str">
            <v>FA</v>
          </cell>
          <cell r="D15">
            <v>1</v>
          </cell>
          <cell r="E15">
            <v>188</v>
          </cell>
          <cell r="F15">
            <v>0</v>
          </cell>
          <cell r="G15">
            <v>188</v>
          </cell>
          <cell r="H15">
            <v>188</v>
          </cell>
          <cell r="I15">
            <v>188</v>
          </cell>
          <cell r="J15">
            <v>0</v>
          </cell>
        </row>
        <row r="16">
          <cell r="B16" t="str">
            <v>8002260P001</v>
          </cell>
          <cell r="C16" t="str">
            <v>FA</v>
          </cell>
          <cell r="D16">
            <v>1</v>
          </cell>
          <cell r="E16">
            <v>188</v>
          </cell>
          <cell r="F16">
            <v>0</v>
          </cell>
          <cell r="G16">
            <v>188</v>
          </cell>
          <cell r="H16">
            <v>0</v>
          </cell>
          <cell r="I16">
            <v>0</v>
          </cell>
          <cell r="J16">
            <v>188</v>
          </cell>
        </row>
        <row r="17">
          <cell r="B17" t="str">
            <v>8002261P001</v>
          </cell>
          <cell r="C17" t="str">
            <v>FA</v>
          </cell>
          <cell r="D17">
            <v>1</v>
          </cell>
          <cell r="E17">
            <v>188</v>
          </cell>
          <cell r="F17">
            <v>0</v>
          </cell>
          <cell r="G17">
            <v>188</v>
          </cell>
          <cell r="H17">
            <v>0</v>
          </cell>
          <cell r="I17">
            <v>0</v>
          </cell>
          <cell r="J17">
            <v>188</v>
          </cell>
        </row>
        <row r="18">
          <cell r="B18" t="str">
            <v>8002261P002</v>
          </cell>
          <cell r="C18" t="str">
            <v>FA</v>
          </cell>
          <cell r="D18">
            <v>1</v>
          </cell>
          <cell r="E18">
            <v>188</v>
          </cell>
          <cell r="F18">
            <v>0</v>
          </cell>
          <cell r="G18">
            <v>188</v>
          </cell>
          <cell r="H18">
            <v>0</v>
          </cell>
          <cell r="I18">
            <v>0</v>
          </cell>
          <cell r="J18">
            <v>188</v>
          </cell>
        </row>
        <row r="19">
          <cell r="B19" t="str">
            <v>8002262G001</v>
          </cell>
          <cell r="C19" t="str">
            <v>HA</v>
          </cell>
          <cell r="D19">
            <v>1</v>
          </cell>
          <cell r="E19">
            <v>188</v>
          </cell>
          <cell r="F19">
            <v>0</v>
          </cell>
          <cell r="G19">
            <v>28</v>
          </cell>
          <cell r="H19">
            <v>0</v>
          </cell>
          <cell r="I19">
            <v>0</v>
          </cell>
          <cell r="J19">
            <v>28</v>
          </cell>
        </row>
        <row r="20">
          <cell r="B20" t="str">
            <v>8002263G001</v>
          </cell>
          <cell r="C20" t="str">
            <v>FA</v>
          </cell>
          <cell r="D20">
            <v>1</v>
          </cell>
          <cell r="E20">
            <v>188</v>
          </cell>
          <cell r="F20">
            <v>0</v>
          </cell>
          <cell r="G20">
            <v>0</v>
          </cell>
          <cell r="H20">
            <v>0</v>
          </cell>
          <cell r="I20">
            <v>0</v>
          </cell>
          <cell r="J20">
            <v>0</v>
          </cell>
        </row>
        <row r="21">
          <cell r="B21" t="str">
            <v>8002263P001</v>
          </cell>
          <cell r="C21" t="str">
            <v>FA</v>
          </cell>
          <cell r="D21">
            <v>1</v>
          </cell>
          <cell r="E21">
            <v>188</v>
          </cell>
          <cell r="F21">
            <v>0</v>
          </cell>
          <cell r="G21">
            <v>188</v>
          </cell>
          <cell r="H21">
            <v>188</v>
          </cell>
          <cell r="I21">
            <v>188</v>
          </cell>
          <cell r="J21">
            <v>0</v>
          </cell>
        </row>
        <row r="22">
          <cell r="B22" t="str">
            <v>8002265G001</v>
          </cell>
          <cell r="C22" t="str">
            <v>FA</v>
          </cell>
          <cell r="D22">
            <v>1</v>
          </cell>
          <cell r="E22">
            <v>188</v>
          </cell>
          <cell r="F22">
            <v>0</v>
          </cell>
          <cell r="G22">
            <v>188</v>
          </cell>
          <cell r="H22">
            <v>0</v>
          </cell>
          <cell r="I22">
            <v>0</v>
          </cell>
          <cell r="J22">
            <v>188</v>
          </cell>
        </row>
        <row r="23">
          <cell r="B23" t="str">
            <v>8002265P001</v>
          </cell>
          <cell r="C23" t="str">
            <v>FA</v>
          </cell>
          <cell r="D23">
            <v>1</v>
          </cell>
          <cell r="E23">
            <v>188</v>
          </cell>
          <cell r="F23">
            <v>0</v>
          </cell>
          <cell r="G23">
            <v>188</v>
          </cell>
          <cell r="H23">
            <v>188</v>
          </cell>
          <cell r="I23">
            <v>188</v>
          </cell>
          <cell r="J23">
            <v>0</v>
          </cell>
        </row>
        <row r="24">
          <cell r="B24" t="str">
            <v>8002266G001</v>
          </cell>
          <cell r="C24" t="str">
            <v>FA</v>
          </cell>
          <cell r="D24">
            <v>1</v>
          </cell>
          <cell r="E24">
            <v>188</v>
          </cell>
          <cell r="F24">
            <v>0</v>
          </cell>
          <cell r="G24">
            <v>0</v>
          </cell>
          <cell r="H24">
            <v>0</v>
          </cell>
          <cell r="I24">
            <v>0</v>
          </cell>
        </row>
        <row r="25">
          <cell r="B25" t="str">
            <v>8002266P001</v>
          </cell>
          <cell r="C25" t="str">
            <v>FA</v>
          </cell>
          <cell r="D25">
            <v>1</v>
          </cell>
          <cell r="E25">
            <v>188</v>
          </cell>
          <cell r="F25">
            <v>0</v>
          </cell>
          <cell r="G25">
            <v>188</v>
          </cell>
          <cell r="H25">
            <v>188</v>
          </cell>
          <cell r="I25">
            <v>188</v>
          </cell>
          <cell r="J25">
            <v>0</v>
          </cell>
        </row>
        <row r="26">
          <cell r="B26" t="str">
            <v>8002267G001</v>
          </cell>
          <cell r="C26" t="str">
            <v>FA</v>
          </cell>
          <cell r="D26">
            <v>1</v>
          </cell>
          <cell r="E26">
            <v>188</v>
          </cell>
          <cell r="F26">
            <v>0</v>
          </cell>
          <cell r="G26">
            <v>0</v>
          </cell>
          <cell r="H26">
            <v>0</v>
          </cell>
          <cell r="I26">
            <v>0</v>
          </cell>
        </row>
        <row r="27">
          <cell r="B27" t="str">
            <v>8002267P001</v>
          </cell>
          <cell r="C27" t="str">
            <v>FA</v>
          </cell>
          <cell r="D27">
            <v>1</v>
          </cell>
          <cell r="E27">
            <v>188</v>
          </cell>
          <cell r="F27">
            <v>0</v>
          </cell>
          <cell r="G27">
            <v>188</v>
          </cell>
          <cell r="H27">
            <v>0</v>
          </cell>
          <cell r="I27">
            <v>0</v>
          </cell>
          <cell r="J27">
            <v>188</v>
          </cell>
        </row>
        <row r="28">
          <cell r="B28" t="str">
            <v>8002270G001</v>
          </cell>
          <cell r="C28" t="str">
            <v>AA</v>
          </cell>
          <cell r="D28">
            <v>2</v>
          </cell>
          <cell r="E28">
            <v>193</v>
          </cell>
          <cell r="F28">
            <v>0</v>
          </cell>
          <cell r="G28">
            <v>60</v>
          </cell>
          <cell r="H28">
            <v>29</v>
          </cell>
          <cell r="I28">
            <v>29</v>
          </cell>
          <cell r="J28">
            <v>31</v>
          </cell>
        </row>
        <row r="29">
          <cell r="B29" t="str">
            <v>8002280G001</v>
          </cell>
          <cell r="C29" t="str">
            <v>AA</v>
          </cell>
          <cell r="D29">
            <v>2</v>
          </cell>
          <cell r="E29">
            <v>193</v>
          </cell>
          <cell r="F29">
            <v>0</v>
          </cell>
          <cell r="G29">
            <v>60</v>
          </cell>
          <cell r="H29">
            <v>0</v>
          </cell>
          <cell r="I29">
            <v>0</v>
          </cell>
          <cell r="J29">
            <v>60</v>
          </cell>
        </row>
        <row r="30">
          <cell r="B30" t="str">
            <v>8002290G001</v>
          </cell>
          <cell r="C30" t="str">
            <v>AA</v>
          </cell>
          <cell r="D30">
            <v>2</v>
          </cell>
          <cell r="E30">
            <v>189</v>
          </cell>
          <cell r="F30">
            <v>0</v>
          </cell>
          <cell r="G30">
            <v>60</v>
          </cell>
          <cell r="H30">
            <v>5</v>
          </cell>
          <cell r="I30">
            <v>0</v>
          </cell>
          <cell r="J30">
            <v>60</v>
          </cell>
        </row>
        <row r="3302">
          <cell r="B3302">
            <v>0</v>
          </cell>
        </row>
      </sheetData>
      <sheetData sheetId="2"/>
      <sheetData sheetId="3"/>
      <sheetData sheetId="4"/>
      <sheetData sheetId="5"/>
      <sheetData sheetId="6" refreshError="1"/>
      <sheetData sheetId="7" refreshError="1"/>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Process Capability Calculation"/>
      <sheetName val="Estimate Standard Deviation"/>
      <sheetName val="Behind the scenes"/>
      <sheetName val="Configuration (DO NOT DELETE)"/>
      <sheetName val="Process_Capability_Calculation"/>
      <sheetName val="Estimate_Standard_Deviation"/>
      <sheetName val="Behind_the_scenes"/>
      <sheetName val="Configuration_(DO_NOT_DELETE)"/>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 val="NonParametricTemplates"/>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3">
          <cell r="M13" t="str">
            <v xml:space="preserve">3) Paste data here, starting with these cells </v>
          </cell>
        </row>
        <row r="14">
          <cell r="O14"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3">
          <cell r="M13" t="str">
            <v>3) Paste data here, starting with these cells, blocking variable in first column</v>
          </cell>
        </row>
        <row r="14">
          <cell r="O14"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k"/>
      <sheetName val="INFO"/>
      <sheetName val="Mtl Det."/>
      <sheetName val="SUMMARY"/>
      <sheetName val="AUS_ENG"/>
      <sheetName val="AUS_MFG"/>
      <sheetName val="AUS_MTL"/>
      <sheetName val="AUS_BUT"/>
      <sheetName val="AUS_PLT"/>
      <sheetName val="AUS_GA"/>
      <sheetName val="AUS_UNISYS"/>
      <sheetName val="AUS_NETWORK"/>
      <sheetName val="AUS_VAX"/>
      <sheetName val="AUS_TMCS"/>
      <sheetName val="AUS_PAYROLL"/>
      <sheetName val="AUS_IS ORG"/>
      <sheetName val="AUS_ERR"/>
      <sheetName val="AUS_BEN"/>
      <sheetName val="AKO_PLT"/>
      <sheetName val="AKO_GA"/>
      <sheetName val="AKO_BEN"/>
      <sheetName val="NCO_PLT"/>
      <sheetName val="NCO_GA"/>
      <sheetName val="NCO_BEN"/>
      <sheetName val="SRO_ENG"/>
      <sheetName val="SRO_MFG"/>
      <sheetName val="SRO_PLT"/>
      <sheetName val="SRO_GA"/>
      <sheetName val="SRO_BEN"/>
      <sheetName val="GRP_GA"/>
      <sheetName val="SPECIAL G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hole Program"/>
      <sheetName val="totalplanactuals"/>
      <sheetName val="Thresholds"/>
      <sheetName val="Mod vs Lite"/>
      <sheetName val="Cover"/>
      <sheetName val="Cont Summ"/>
      <sheetName val="Bus Success"/>
      <sheetName val="SOFT"/>
      <sheetName val="Traffic"/>
      <sheetName val="RTG "/>
      <sheetName val="Traffic (2)"/>
      <sheetName val="RTG  (2)"/>
      <sheetName val="Des &amp; Phase Rev"/>
      <sheetName val="8Master "/>
      <sheetName val="Sub Status"/>
      <sheetName val="CPI &amp; SPI"/>
      <sheetName val="EV Perf."/>
      <sheetName val="R&amp;O"/>
      <sheetName val="CSR"/>
      <sheetName val="PTP"/>
      <sheetName val="Actions"/>
      <sheetName val="EAC trends"/>
      <sheetName val="RYG crite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jobs.wk1"/>
      <sheetName val="attajobs"/>
    </sheetNames>
    <definedNames>
      <definedName name="Update"/>
    </defined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Submission Requirements"/>
      <sheetName val="0a. PPAP Cover Sheet"/>
      <sheetName val="0b. Table of Contents"/>
      <sheetName val="2. Engineering Change Doc - NA"/>
      <sheetName val="1. Design Record"/>
      <sheetName val="3. Engineering Approval - NA"/>
      <sheetName val="4a. DFMEA"/>
      <sheetName val="4c DFMEA Ratings"/>
      <sheetName val="4b. DFMEA - NA"/>
      <sheetName val="5. Process Flow Diagram"/>
      <sheetName val="6a. PFMEA"/>
      <sheetName val="6b PFMEA Ratings"/>
      <sheetName val="7. CPLAN"/>
      <sheetName val="8a. GR&amp;R"/>
      <sheetName val="8b. GR&amp;R Requirements"/>
      <sheetName val="8c. ANOVA GR&amp;R"/>
      <sheetName val="8d. GR&amp;R Att Agr"/>
      <sheetName val="9a Dimensional Test Results"/>
      <sheetName val="9b Dim. Test Results - Welds"/>
      <sheetName val="10a Material-Perf Test Results"/>
      <sheetName val="10a. Materials Testing"/>
      <sheetName val="10b. Performance Testing"/>
      <sheetName val="10b. FAT Report"/>
      <sheetName val="11. IPS - .5455"/>
      <sheetName val="11. IPS - .000 TP"/>
      <sheetName val="12. Qualified Lab Doc - NA"/>
      <sheetName val="13a Appearance Approval"/>
      <sheetName val="13a. Appearance Approval Report"/>
      <sheetName val="13b. Appearance Approval - NA"/>
      <sheetName val="14a. Sample Parts"/>
      <sheetName val="14b. Sample Parts-PTR Label"/>
      <sheetName val="15. Master Sample Photo"/>
      <sheetName val="16. Checking Aids"/>
      <sheetName val="17. Records of Compliance - NA"/>
      <sheetName val="17b Welding WPS-PQR Legend"/>
      <sheetName val="18. PSW"/>
      <sheetName val="Revision"/>
      <sheetName val="Blan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APQP Timing Gantt Chart"/>
      <sheetName val="Information"/>
      <sheetName val="When to PPAP"/>
      <sheetName val="0a. Feasibility Form"/>
      <sheetName val="0b. Submission Requirements"/>
      <sheetName val="0c. PSW"/>
      <sheetName val="0d. Interim Recovery"/>
      <sheetName val="4 DFMEA"/>
      <sheetName val="4 DFMEA Ratings"/>
      <sheetName val="5 FLOW"/>
      <sheetName val="6 PFMEA"/>
      <sheetName val="6 PFMEA Ratings"/>
      <sheetName val="7 CPLAN"/>
      <sheetName val="8 GR&amp;R Requirements"/>
      <sheetName val="8 ANOVA GR&amp;R"/>
      <sheetName val="8 GR&amp;R Att Agr"/>
      <sheetName val="9 Dimensional Test Results"/>
      <sheetName val="10 Material Test Results"/>
      <sheetName val="10 Blank_FAT_Report"/>
      <sheetName val="10 EXAMPLE_FAT_REPORT"/>
      <sheetName val="10 Performance Test Results"/>
      <sheetName val="10 Print Notes-Paint &amp; Coating"/>
      <sheetName val="10 Paint Performance Approval"/>
      <sheetName val="10 Print Notes-Welding"/>
      <sheetName val="10 JOINT WELD PROCEDURE SPECS"/>
      <sheetName val="10 JOINT WELD PROCEDURE RESIST"/>
      <sheetName val="10 Print Notes-Plating"/>
      <sheetName val="11 Initial Process Studies"/>
      <sheetName val="14 NON-PPAP Approved Label"/>
      <sheetName val="14 Sample PPAP Label"/>
      <sheetName val="15 Master Sample Photo"/>
      <sheetName val="18 Tooling &amp; Fixtures"/>
      <sheetName val="Blank"/>
    </sheetNames>
    <sheetDataSet>
      <sheetData sheetId="0"/>
      <sheetData sheetId="1"/>
      <sheetData sheetId="2"/>
      <sheetData sheetId="3"/>
      <sheetData sheetId="4"/>
      <sheetData sheetId="5"/>
      <sheetData sheetId="6">
        <row r="31">
          <cell r="C31" t="str">
            <v>x</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17.vml"/><Relationship Id="rId7" Type="http://schemas.openxmlformats.org/officeDocument/2006/relationships/ctrlProp" Target="../ctrlProps/ctrlProp7.xml"/><Relationship Id="rId2" Type="http://schemas.openxmlformats.org/officeDocument/2006/relationships/drawing" Target="../drawings/drawing14.xml"/><Relationship Id="rId1" Type="http://schemas.openxmlformats.org/officeDocument/2006/relationships/printerSettings" Target="../printerSettings/printerSettings2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18.vml"/><Relationship Id="rId7" Type="http://schemas.openxmlformats.org/officeDocument/2006/relationships/ctrlProp" Target="../ctrlProps/ctrlProp13.xml"/><Relationship Id="rId2" Type="http://schemas.openxmlformats.org/officeDocument/2006/relationships/drawing" Target="../drawings/drawing16.xml"/><Relationship Id="rId1" Type="http://schemas.openxmlformats.org/officeDocument/2006/relationships/printerSettings" Target="../printerSettings/printerSettings26.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20.xml"/><Relationship Id="rId2" Type="http://schemas.openxmlformats.org/officeDocument/2006/relationships/drawing" Target="../drawings/drawing17.xml"/><Relationship Id="rId1" Type="http://schemas.openxmlformats.org/officeDocument/2006/relationships/printerSettings" Target="../printerSettings/printerSettings27.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N40"/>
  <sheetViews>
    <sheetView windowProtection="1" showGridLines="0" showRowColHeaders="0" tabSelected="1" showRuler="0" view="pageLayout" zoomScaleNormal="100" workbookViewId="0">
      <selection activeCell="D22" sqref="D22"/>
    </sheetView>
  </sheetViews>
  <sheetFormatPr baseColWidth="10" defaultColWidth="8.83203125" defaultRowHeight="15"/>
  <cols>
    <col min="3" max="3" width="21.83203125" customWidth="1"/>
    <col min="4" max="4" width="36.6640625" customWidth="1"/>
  </cols>
  <sheetData>
    <row r="1" spans="2:40" ht="18.5" customHeight="1">
      <c r="B1" s="1030" t="s">
        <v>71</v>
      </c>
      <c r="C1" s="1030"/>
      <c r="D1" s="103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2:40" ht="18.5" customHeight="1">
      <c r="B2" s="1029" t="s">
        <v>72</v>
      </c>
      <c r="C2" s="1029"/>
      <c r="D2" s="259"/>
    </row>
    <row r="3" spans="2:40" ht="18.5" customHeight="1">
      <c r="B3" s="1029" t="s">
        <v>40</v>
      </c>
      <c r="C3" s="1029"/>
      <c r="D3" s="259"/>
    </row>
    <row r="4" spans="2:40" ht="18.5" customHeight="1">
      <c r="B4" s="1029" t="s">
        <v>41</v>
      </c>
      <c r="C4" s="1029"/>
      <c r="D4" s="259"/>
    </row>
    <row r="5" spans="2:40" ht="18.5" customHeight="1">
      <c r="B5" s="1029" t="s">
        <v>42</v>
      </c>
      <c r="C5" s="1029"/>
      <c r="D5" s="259"/>
    </row>
    <row r="6" spans="2:40" ht="18.5" customHeight="1">
      <c r="B6" s="1029" t="s">
        <v>44</v>
      </c>
      <c r="C6" s="1029"/>
      <c r="D6" s="259"/>
    </row>
    <row r="7" spans="2:40" ht="18.5" customHeight="1">
      <c r="B7" s="1029" t="s">
        <v>43</v>
      </c>
      <c r="C7" s="1029"/>
      <c r="D7" s="259"/>
    </row>
    <row r="8" spans="2:40" ht="18.5" customHeight="1">
      <c r="B8" s="1029" t="s">
        <v>461</v>
      </c>
      <c r="C8" s="1029"/>
      <c r="D8" s="259"/>
    </row>
    <row r="9" spans="2:40" ht="18.5" customHeight="1">
      <c r="B9" s="9"/>
      <c r="C9" s="9"/>
    </row>
    <row r="10" spans="2:40" ht="18.5" customHeight="1">
      <c r="B10" s="1030" t="s">
        <v>73</v>
      </c>
      <c r="C10" s="1030"/>
      <c r="D10" s="1030"/>
    </row>
    <row r="11" spans="2:40" ht="18.5" customHeight="1">
      <c r="C11" s="128" t="s">
        <v>74</v>
      </c>
      <c r="D11" s="94"/>
    </row>
    <row r="12" spans="2:40" ht="18.5" customHeight="1">
      <c r="C12" s="128" t="s">
        <v>52</v>
      </c>
      <c r="D12" s="94"/>
    </row>
    <row r="13" spans="2:40" ht="18.5" customHeight="1">
      <c r="C13" s="128" t="s">
        <v>75</v>
      </c>
      <c r="D13" s="127"/>
    </row>
    <row r="14" spans="2:40" ht="18.5" customHeight="1">
      <c r="C14" s="128" t="s">
        <v>76</v>
      </c>
      <c r="D14" s="127"/>
    </row>
    <row r="15" spans="2:40" ht="18.5" customHeight="1">
      <c r="C15" s="128" t="s">
        <v>55</v>
      </c>
      <c r="D15" s="101"/>
    </row>
    <row r="16" spans="2:40" ht="18.5" customHeight="1"/>
    <row r="17" spans="2:4" ht="18.5" customHeight="1">
      <c r="B17" s="1030" t="s">
        <v>77</v>
      </c>
      <c r="C17" s="1030"/>
      <c r="D17" s="1030"/>
    </row>
    <row r="18" spans="2:4" ht="18.5" customHeight="1">
      <c r="B18" s="1029" t="s">
        <v>29</v>
      </c>
      <c r="C18" s="1029"/>
      <c r="D18" s="94"/>
    </row>
    <row r="19" spans="2:4" ht="18.5" customHeight="1">
      <c r="B19" s="1029" t="s">
        <v>84</v>
      </c>
      <c r="C19" s="1029"/>
      <c r="D19" s="268"/>
    </row>
    <row r="20" spans="2:4" ht="18.5" customHeight="1">
      <c r="B20" s="1029" t="s">
        <v>478</v>
      </c>
      <c r="C20" s="1029"/>
      <c r="D20" s="182"/>
    </row>
    <row r="21" spans="2:4" ht="18.5" customHeight="1">
      <c r="B21" s="128"/>
      <c r="C21" s="128" t="s">
        <v>477</v>
      </c>
      <c r="D21" s="221"/>
    </row>
    <row r="22" spans="2:4" ht="18.5" customHeight="1">
      <c r="B22" s="1029" t="s">
        <v>30</v>
      </c>
      <c r="C22" s="1029"/>
      <c r="D22" s="94"/>
    </row>
    <row r="23" spans="2:4" ht="18.5" customHeight="1">
      <c r="B23" s="1029" t="s">
        <v>79</v>
      </c>
      <c r="C23" s="1029"/>
      <c r="D23" s="94"/>
    </row>
    <row r="24" spans="2:4" ht="18.5" customHeight="1">
      <c r="B24" s="1029" t="s">
        <v>452</v>
      </c>
      <c r="C24" s="1029"/>
      <c r="D24" s="119"/>
    </row>
    <row r="25" spans="2:4" ht="18.5" customHeight="1">
      <c r="B25" s="1029" t="s">
        <v>33</v>
      </c>
      <c r="C25" s="1029"/>
      <c r="D25" s="94"/>
    </row>
    <row r="26" spans="2:4" ht="18.5" customHeight="1">
      <c r="B26" s="1029" t="s">
        <v>36</v>
      </c>
      <c r="C26" s="1029"/>
      <c r="D26" s="94"/>
    </row>
    <row r="27" spans="2:4" ht="18.5" customHeight="1">
      <c r="B27" s="1029" t="s">
        <v>31</v>
      </c>
      <c r="C27" s="1029"/>
      <c r="D27" s="94"/>
    </row>
    <row r="28" spans="2:4" ht="18.5" customHeight="1">
      <c r="B28" s="1029" t="s">
        <v>80</v>
      </c>
      <c r="C28" s="1029"/>
      <c r="D28" s="94"/>
    </row>
    <row r="29" spans="2:4" ht="18.5" customHeight="1">
      <c r="B29" s="1029" t="s">
        <v>453</v>
      </c>
      <c r="C29" s="1029"/>
      <c r="D29" s="119"/>
    </row>
    <row r="30" spans="2:4" ht="18.5" customHeight="1">
      <c r="B30" s="1029" t="s">
        <v>39</v>
      </c>
      <c r="C30" s="1029"/>
      <c r="D30" s="120"/>
    </row>
    <row r="31" spans="2:4" ht="18.5" customHeight="1">
      <c r="B31" s="1029" t="s">
        <v>34</v>
      </c>
      <c r="C31" s="1029"/>
      <c r="D31" s="94"/>
    </row>
    <row r="32" spans="2:4" ht="18.5" customHeight="1">
      <c r="B32" s="1029" t="s">
        <v>452</v>
      </c>
      <c r="C32" s="1029"/>
      <c r="D32" s="119"/>
    </row>
    <row r="33" spans="2:4" ht="18.5" customHeight="1">
      <c r="B33" s="1027" t="s">
        <v>521</v>
      </c>
      <c r="C33" s="1027"/>
      <c r="D33" s="1028"/>
    </row>
    <row r="34" spans="2:4" ht="18.5" customHeight="1">
      <c r="B34" s="1029" t="s">
        <v>463</v>
      </c>
      <c r="C34" s="1029"/>
      <c r="D34" s="183"/>
    </row>
    <row r="35" spans="2:4" ht="18.5" customHeight="1">
      <c r="B35" s="184" t="s">
        <v>512</v>
      </c>
      <c r="C35" s="184"/>
      <c r="D35" s="184"/>
    </row>
    <row r="36" spans="2:4" ht="18.5" customHeight="1">
      <c r="B36" s="1030" t="s">
        <v>81</v>
      </c>
      <c r="C36" s="1030"/>
      <c r="D36" s="1030"/>
    </row>
    <row r="37" spans="2:4" ht="18.5" customHeight="1">
      <c r="B37" s="1029" t="s">
        <v>45</v>
      </c>
      <c r="C37" s="1029"/>
      <c r="D37" s="94"/>
    </row>
    <row r="38" spans="2:4" ht="18.5" customHeight="1">
      <c r="B38" s="1029" t="s">
        <v>448</v>
      </c>
      <c r="C38" s="1029"/>
      <c r="D38" s="94"/>
    </row>
    <row r="39" spans="2:4">
      <c r="B39" s="1029" t="s">
        <v>46</v>
      </c>
      <c r="C39" s="1029"/>
      <c r="D39" s="94"/>
    </row>
    <row r="40" spans="2:4">
      <c r="B40" s="1029" t="s">
        <v>82</v>
      </c>
      <c r="C40" s="1029"/>
      <c r="D40" s="94"/>
    </row>
  </sheetData>
  <sheetProtection selectLockedCells="1" selectUnlockedCells="1"/>
  <mergeCells count="31">
    <mergeCell ref="B38:C38"/>
    <mergeCell ref="B39:C39"/>
    <mergeCell ref="B40:C40"/>
    <mergeCell ref="B6:C6"/>
    <mergeCell ref="B7:C7"/>
    <mergeCell ref="B17:D17"/>
    <mergeCell ref="B36:D36"/>
    <mergeCell ref="B18:C18"/>
    <mergeCell ref="B19:C19"/>
    <mergeCell ref="B20:C20"/>
    <mergeCell ref="B37:C37"/>
    <mergeCell ref="B22:C22"/>
    <mergeCell ref="B23:C23"/>
    <mergeCell ref="B24:C24"/>
    <mergeCell ref="B25:C25"/>
    <mergeCell ref="B31:C31"/>
    <mergeCell ref="B1:D1"/>
    <mergeCell ref="B2:C2"/>
    <mergeCell ref="B3:C3"/>
    <mergeCell ref="B4:C4"/>
    <mergeCell ref="B5:C5"/>
    <mergeCell ref="B33:D33"/>
    <mergeCell ref="B34:C34"/>
    <mergeCell ref="B8:C8"/>
    <mergeCell ref="B32:C32"/>
    <mergeCell ref="B10:D10"/>
    <mergeCell ref="B26:C26"/>
    <mergeCell ref="B27:C27"/>
    <mergeCell ref="B28:C28"/>
    <mergeCell ref="B29:C29"/>
    <mergeCell ref="B30:C30"/>
  </mergeCells>
  <dataValidations count="1">
    <dataValidation type="date" allowBlank="1" showInputMessage="1" showErrorMessage="1" sqref="D24 D29 D32" xr:uid="{00000000-0002-0000-0100-000000000000}">
      <formula1>1</formula1>
      <formula2>80354</formula2>
    </dataValidation>
  </dataValidations>
  <printOptions horizontalCentered="1"/>
  <pageMargins left="0.7" right="0.7" top="0.75" bottom="0.75" header="0.3" footer="0.3"/>
  <pageSetup scale="96" orientation="portrait" verticalDpi="1200" r:id="rId1"/>
  <headerFooter>
    <oddHeader>&amp;L&amp;G&amp;C&amp;"-,Bold"&amp;18Information</oddHeader>
    <oddFooter>&amp;L&amp;9 1AF0003 &amp;A&amp;C&amp;"-,Bold"&amp;9&amp;KFF0000Printed Copy Uncontrolled.  
Latest Edition on AMG Intranet Site (http://ride.amgeneralintranet.com)&amp;R&amp;9Rev &amp;D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7B86F-C6AB-48D9-BA37-3EFDAC6826F7}">
  <sheetPr codeName="Sheet3">
    <pageSetUpPr fitToPage="1"/>
  </sheetPr>
  <dimension ref="A1:AQ46"/>
  <sheetViews>
    <sheetView windowProtection="1" showRuler="0" topLeftCell="A34" zoomScale="115" zoomScaleNormal="115" zoomScaleSheetLayoutView="100" zoomScalePageLayoutView="130" workbookViewId="0">
      <selection activeCell="B38" sqref="B38:AQ38"/>
    </sheetView>
  </sheetViews>
  <sheetFormatPr baseColWidth="10" defaultColWidth="9.1640625" defaultRowHeight="15"/>
  <cols>
    <col min="1" max="44" width="2.1640625" customWidth="1"/>
  </cols>
  <sheetData>
    <row r="1" spans="1:43" ht="5.75" customHeight="1"/>
    <row r="2" spans="1:43" ht="16" thickBot="1">
      <c r="B2" s="1050" t="s">
        <v>513</v>
      </c>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c r="AH2" s="1051"/>
      <c r="AI2" s="1051"/>
      <c r="AJ2" s="1051"/>
      <c r="AK2" s="1051"/>
      <c r="AL2" s="1051"/>
      <c r="AM2" s="1051"/>
      <c r="AN2" s="1051"/>
      <c r="AO2" s="1051"/>
      <c r="AP2" s="1051"/>
      <c r="AQ2" s="1051"/>
    </row>
    <row r="3" spans="1:43">
      <c r="B3" s="1052" t="s">
        <v>72</v>
      </c>
      <c r="C3" s="1053"/>
      <c r="D3" s="1053"/>
      <c r="E3" s="1053"/>
      <c r="F3" s="1053"/>
      <c r="G3" s="1053"/>
      <c r="H3" s="1053"/>
      <c r="I3" s="1054">
        <f>Information!D2</f>
        <v>0</v>
      </c>
      <c r="J3" s="1054"/>
      <c r="K3" s="1054"/>
      <c r="L3" s="1054"/>
      <c r="M3" s="1054"/>
      <c r="N3" s="1054"/>
      <c r="O3" s="1054"/>
      <c r="P3" s="1054"/>
      <c r="Q3" s="1054"/>
      <c r="R3" s="1054"/>
      <c r="S3" s="1054"/>
      <c r="T3" s="1054"/>
      <c r="U3" s="1055"/>
      <c r="V3" s="3"/>
      <c r="W3" s="1052" t="s">
        <v>33</v>
      </c>
      <c r="X3" s="1053"/>
      <c r="Y3" s="1053"/>
      <c r="Z3" s="1053"/>
      <c r="AA3" s="1053"/>
      <c r="AB3" s="1053"/>
      <c r="AC3" s="1053"/>
      <c r="AD3" s="1054">
        <f>Information!D25</f>
        <v>0</v>
      </c>
      <c r="AE3" s="1054"/>
      <c r="AF3" s="1054"/>
      <c r="AG3" s="1054"/>
      <c r="AH3" s="1054"/>
      <c r="AI3" s="1054"/>
      <c r="AJ3" s="1054"/>
      <c r="AK3" s="1054"/>
      <c r="AL3" s="1054"/>
      <c r="AM3" s="1054"/>
      <c r="AN3" s="1054"/>
      <c r="AO3" s="1054"/>
      <c r="AP3" s="1054"/>
      <c r="AQ3" s="1055"/>
    </row>
    <row r="4" spans="1:43">
      <c r="B4" s="1035" t="s">
        <v>40</v>
      </c>
      <c r="C4" s="1036"/>
      <c r="D4" s="1036"/>
      <c r="E4" s="1036"/>
      <c r="F4" s="1036"/>
      <c r="G4" s="1036"/>
      <c r="H4" s="1036"/>
      <c r="I4" s="1037">
        <f>Information!D3</f>
        <v>0</v>
      </c>
      <c r="J4" s="1037"/>
      <c r="K4" s="1037"/>
      <c r="L4" s="1037"/>
      <c r="M4" s="1037"/>
      <c r="N4" s="1037"/>
      <c r="O4" s="1037"/>
      <c r="P4" s="1037"/>
      <c r="Q4" s="1037"/>
      <c r="R4" s="1037"/>
      <c r="S4" s="1037"/>
      <c r="T4" s="1037"/>
      <c r="U4" s="1038"/>
      <c r="V4" s="214"/>
      <c r="W4" s="1035" t="s">
        <v>491</v>
      </c>
      <c r="X4" s="1036"/>
      <c r="Y4" s="1036"/>
      <c r="Z4" s="1036"/>
      <c r="AA4" s="1036"/>
      <c r="AB4" s="1036"/>
      <c r="AC4" s="1036"/>
      <c r="AD4" s="1056"/>
      <c r="AE4" s="1057"/>
      <c r="AF4" s="1057"/>
      <c r="AG4" s="1057"/>
      <c r="AH4" s="1057"/>
      <c r="AI4" s="1057"/>
      <c r="AJ4" s="1057"/>
      <c r="AK4" s="1057"/>
      <c r="AL4" s="1057"/>
      <c r="AM4" s="1057"/>
      <c r="AN4" s="1057"/>
      <c r="AO4" s="1057"/>
      <c r="AP4" s="1057"/>
      <c r="AQ4" s="1058"/>
    </row>
    <row r="5" spans="1:43">
      <c r="B5" s="1035" t="s">
        <v>29</v>
      </c>
      <c r="C5" s="1036"/>
      <c r="D5" s="1036"/>
      <c r="E5" s="1036"/>
      <c r="F5" s="1036"/>
      <c r="G5" s="1036"/>
      <c r="H5" s="1036"/>
      <c r="I5" s="1037">
        <f>Information!D18</f>
        <v>0</v>
      </c>
      <c r="J5" s="1037"/>
      <c r="K5" s="1037"/>
      <c r="L5" s="1037"/>
      <c r="M5" s="1037"/>
      <c r="N5" s="1037"/>
      <c r="O5" s="1037"/>
      <c r="P5" s="1037"/>
      <c r="Q5" s="1037"/>
      <c r="R5" s="1037"/>
      <c r="S5" s="1037"/>
      <c r="T5" s="1037"/>
      <c r="U5" s="1038"/>
      <c r="V5" s="214"/>
      <c r="W5" s="1035" t="s">
        <v>46</v>
      </c>
      <c r="X5" s="1036"/>
      <c r="Y5" s="1036"/>
      <c r="Z5" s="1036"/>
      <c r="AA5" s="1036"/>
      <c r="AB5" s="1036"/>
      <c r="AC5" s="1036"/>
      <c r="AD5" s="1039">
        <f>Information!D39</f>
        <v>0</v>
      </c>
      <c r="AE5" s="1039"/>
      <c r="AF5" s="1039"/>
      <c r="AG5" s="1039"/>
      <c r="AH5" s="1039"/>
      <c r="AI5" s="1039"/>
      <c r="AJ5" s="1039"/>
      <c r="AK5" s="1039"/>
      <c r="AL5" s="1039"/>
      <c r="AM5" s="1039"/>
      <c r="AN5" s="1039"/>
      <c r="AO5" s="1039"/>
      <c r="AP5" s="1039"/>
      <c r="AQ5" s="1040"/>
    </row>
    <row r="6" spans="1:43">
      <c r="B6" s="1035" t="s">
        <v>84</v>
      </c>
      <c r="C6" s="1036"/>
      <c r="D6" s="1036"/>
      <c r="E6" s="1036"/>
      <c r="F6" s="1036"/>
      <c r="G6" s="1036"/>
      <c r="H6" s="1036"/>
      <c r="I6" s="1037">
        <f>Information!D19</f>
        <v>0</v>
      </c>
      <c r="J6" s="1037"/>
      <c r="K6" s="1037"/>
      <c r="L6" s="1037"/>
      <c r="M6" s="1037"/>
      <c r="N6" s="1037"/>
      <c r="O6" s="1037"/>
      <c r="P6" s="1037"/>
      <c r="Q6" s="1037"/>
      <c r="R6" s="1037"/>
      <c r="S6" s="1037"/>
      <c r="T6" s="1037"/>
      <c r="U6" s="1038"/>
      <c r="V6" s="3"/>
      <c r="W6" s="1035" t="s">
        <v>492</v>
      </c>
      <c r="X6" s="1036"/>
      <c r="Y6" s="1036"/>
      <c r="Z6" s="1036"/>
      <c r="AA6" s="1036"/>
      <c r="AB6" s="1036"/>
      <c r="AC6" s="1036"/>
      <c r="AD6" s="1041"/>
      <c r="AE6" s="1041"/>
      <c r="AF6" s="1041"/>
      <c r="AG6" s="1041"/>
      <c r="AH6" s="1041"/>
      <c r="AI6" s="1041"/>
      <c r="AJ6" s="1041"/>
      <c r="AK6" s="1041"/>
      <c r="AL6" s="1041"/>
      <c r="AM6" s="1041"/>
      <c r="AN6" s="1041"/>
      <c r="AO6" s="1041"/>
      <c r="AP6" s="1041"/>
      <c r="AQ6" s="1042"/>
    </row>
    <row r="7" spans="1:43" ht="16" thickBot="1">
      <c r="B7" s="1046" t="s">
        <v>78</v>
      </c>
      <c r="C7" s="1047"/>
      <c r="D7" s="1047"/>
      <c r="E7" s="1047"/>
      <c r="F7" s="1047"/>
      <c r="G7" s="1047"/>
      <c r="H7" s="1047"/>
      <c r="I7" s="1048">
        <f>Information!D20</f>
        <v>0</v>
      </c>
      <c r="J7" s="1048"/>
      <c r="K7" s="1048"/>
      <c r="L7" s="1048"/>
      <c r="M7" s="1048"/>
      <c r="N7" s="1048"/>
      <c r="O7" s="1048"/>
      <c r="P7" s="1048"/>
      <c r="Q7" s="1048"/>
      <c r="R7" s="1048"/>
      <c r="S7" s="1048"/>
      <c r="T7" s="1048"/>
      <c r="U7" s="1049"/>
      <c r="W7" s="1046" t="s">
        <v>493</v>
      </c>
      <c r="X7" s="1047"/>
      <c r="Y7" s="1047"/>
      <c r="Z7" s="1047"/>
      <c r="AA7" s="1047"/>
      <c r="AB7" s="1047"/>
      <c r="AC7" s="1047"/>
      <c r="AD7" s="1059"/>
      <c r="AE7" s="1060"/>
      <c r="AF7" s="1060"/>
      <c r="AG7" s="1060"/>
      <c r="AH7" s="1060"/>
      <c r="AI7" s="1060"/>
      <c r="AJ7" s="1060"/>
      <c r="AK7" s="1060"/>
      <c r="AL7" s="1060"/>
      <c r="AM7" s="1060"/>
      <c r="AN7" s="1060"/>
      <c r="AO7" s="1060"/>
      <c r="AP7" s="1060"/>
      <c r="AQ7" s="1061"/>
    </row>
    <row r="8" spans="1:43" ht="5.75" customHeight="1"/>
    <row r="9" spans="1:43" ht="16" thickBot="1">
      <c r="A9" s="2"/>
      <c r="B9" s="1062" t="s">
        <v>494</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row>
    <row r="10" spans="1:43" ht="15" customHeight="1">
      <c r="A10" s="2"/>
      <c r="B10" s="1066" t="s">
        <v>701</v>
      </c>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8" t="s">
        <v>664</v>
      </c>
      <c r="AG10" s="1068"/>
      <c r="AH10" s="1068"/>
      <c r="AI10" s="1068"/>
      <c r="AJ10" s="1068"/>
      <c r="AK10" s="1068"/>
      <c r="AL10" s="1068"/>
      <c r="AM10" s="1068"/>
      <c r="AN10" s="1068"/>
      <c r="AO10" s="1068"/>
      <c r="AP10" s="1068"/>
      <c r="AQ10" s="1069"/>
    </row>
    <row r="11" spans="1:43" ht="15" customHeight="1">
      <c r="A11" s="2"/>
      <c r="B11" s="1070" t="s">
        <v>674</v>
      </c>
      <c r="C11" s="1071"/>
      <c r="D11" s="1071"/>
      <c r="E11" s="1071"/>
      <c r="F11" s="1071"/>
      <c r="G11" s="1071"/>
      <c r="H11" s="1071"/>
      <c r="I11" s="1071"/>
      <c r="J11" s="1071"/>
      <c r="K11" s="1071"/>
      <c r="L11" s="1071"/>
      <c r="M11" s="1071"/>
      <c r="N11" s="1071"/>
      <c r="O11" s="1071"/>
      <c r="P11" s="1071"/>
      <c r="Q11" s="1071"/>
      <c r="R11" s="1071"/>
      <c r="S11" s="1071"/>
      <c r="T11" s="1071"/>
      <c r="U11" s="1071"/>
      <c r="V11" s="1071"/>
      <c r="W11" s="1071"/>
      <c r="X11" s="1071"/>
      <c r="Y11" s="1071"/>
      <c r="Z11" s="1071"/>
      <c r="AA11" s="1071"/>
      <c r="AB11" s="1071"/>
      <c r="AC11" s="1071"/>
      <c r="AD11" s="1071"/>
      <c r="AE11" s="1071"/>
      <c r="AF11" s="1072">
        <v>1</v>
      </c>
      <c r="AG11" s="1072"/>
      <c r="AH11" s="1072">
        <v>2</v>
      </c>
      <c r="AI11" s="1072"/>
      <c r="AJ11" s="1072">
        <v>3</v>
      </c>
      <c r="AK11" s="1072"/>
      <c r="AL11" s="1072">
        <v>4</v>
      </c>
      <c r="AM11" s="1072"/>
      <c r="AN11" s="1072">
        <v>5</v>
      </c>
      <c r="AO11" s="1073"/>
      <c r="AP11" s="1072" t="s">
        <v>675</v>
      </c>
      <c r="AQ11" s="1073"/>
    </row>
    <row r="12" spans="1:43" ht="15" customHeight="1">
      <c r="A12" s="2"/>
      <c r="B12" s="1043" t="s">
        <v>698</v>
      </c>
      <c r="C12" s="1044"/>
      <c r="D12" s="1044"/>
      <c r="E12" s="1044"/>
      <c r="F12" s="1044"/>
      <c r="G12" s="1044"/>
      <c r="H12" s="1044"/>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31" t="s">
        <v>676</v>
      </c>
      <c r="AG12" s="1031"/>
      <c r="AH12" s="1031" t="s">
        <v>676</v>
      </c>
      <c r="AI12" s="1031"/>
      <c r="AJ12" s="1031" t="s">
        <v>676</v>
      </c>
      <c r="AK12" s="1031"/>
      <c r="AL12" s="1031" t="s">
        <v>676</v>
      </c>
      <c r="AM12" s="1031"/>
      <c r="AN12" s="1031" t="s">
        <v>676</v>
      </c>
      <c r="AO12" s="1031"/>
      <c r="AP12" s="1031" t="s">
        <v>676</v>
      </c>
      <c r="AQ12" s="1045"/>
    </row>
    <row r="13" spans="1:43" ht="15" customHeight="1">
      <c r="A13" s="2"/>
      <c r="B13" s="1043" t="s">
        <v>713</v>
      </c>
      <c r="C13" s="1044"/>
      <c r="D13" s="1044"/>
      <c r="E13" s="1044"/>
      <c r="F13" s="1044"/>
      <c r="G13" s="1044"/>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31" t="s">
        <v>676</v>
      </c>
      <c r="AG13" s="1031"/>
      <c r="AH13" s="1032" t="s">
        <v>676</v>
      </c>
      <c r="AI13" s="1033"/>
      <c r="AJ13" s="1031" t="s">
        <v>676</v>
      </c>
      <c r="AK13" s="1031"/>
      <c r="AL13" s="1031" t="s">
        <v>676</v>
      </c>
      <c r="AM13" s="1031"/>
      <c r="AN13" s="1031" t="s">
        <v>676</v>
      </c>
      <c r="AO13" s="1031"/>
      <c r="AP13" s="1031" t="s">
        <v>676</v>
      </c>
      <c r="AQ13" s="1045"/>
    </row>
    <row r="14" spans="1:43">
      <c r="A14" s="2"/>
      <c r="B14" s="1074" t="s">
        <v>677</v>
      </c>
      <c r="C14" s="1075"/>
      <c r="D14" s="1075"/>
      <c r="E14" s="1075"/>
      <c r="F14" s="1075"/>
      <c r="G14" s="1075"/>
      <c r="H14" s="1075"/>
      <c r="I14" s="1075"/>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6"/>
      <c r="AF14" s="1032" t="s">
        <v>678</v>
      </c>
      <c r="AG14" s="1033"/>
      <c r="AH14" s="1032" t="s">
        <v>676</v>
      </c>
      <c r="AI14" s="1033"/>
      <c r="AJ14" s="1032" t="s">
        <v>676</v>
      </c>
      <c r="AK14" s="1033"/>
      <c r="AL14" s="1032" t="s">
        <v>676</v>
      </c>
      <c r="AM14" s="1033"/>
      <c r="AN14" s="1032" t="s">
        <v>676</v>
      </c>
      <c r="AO14" s="1033"/>
      <c r="AP14" s="1032" t="s">
        <v>676</v>
      </c>
      <c r="AQ14" s="1034"/>
    </row>
    <row r="15" spans="1:43" ht="26.25" customHeight="1">
      <c r="A15" s="2"/>
      <c r="B15" s="1074" t="s">
        <v>679</v>
      </c>
      <c r="C15" s="1075"/>
      <c r="D15" s="1075"/>
      <c r="E15" s="1075"/>
      <c r="F15" s="1075"/>
      <c r="G15" s="1075"/>
      <c r="H15" s="1075"/>
      <c r="I15" s="1075"/>
      <c r="J15" s="1075"/>
      <c r="K15" s="1075"/>
      <c r="L15" s="1075"/>
      <c r="M15" s="1075"/>
      <c r="N15" s="1075"/>
      <c r="O15" s="1075"/>
      <c r="P15" s="1075"/>
      <c r="Q15" s="1075"/>
      <c r="R15" s="1075"/>
      <c r="S15" s="1075"/>
      <c r="T15" s="1075"/>
      <c r="U15" s="1075"/>
      <c r="V15" s="1075"/>
      <c r="W15" s="1075"/>
      <c r="X15" s="1075"/>
      <c r="Y15" s="1075"/>
      <c r="Z15" s="1075"/>
      <c r="AA15" s="1075"/>
      <c r="AB15" s="1075"/>
      <c r="AC15" s="1075"/>
      <c r="AD15" s="1075"/>
      <c r="AE15" s="1076"/>
      <c r="AF15" s="1032" t="s">
        <v>678</v>
      </c>
      <c r="AG15" s="1033"/>
      <c r="AH15" s="1032" t="s">
        <v>676</v>
      </c>
      <c r="AI15" s="1033"/>
      <c r="AJ15" s="1032" t="s">
        <v>676</v>
      </c>
      <c r="AK15" s="1033"/>
      <c r="AL15" s="1032" t="s">
        <v>676</v>
      </c>
      <c r="AM15" s="1033"/>
      <c r="AN15" s="1032" t="s">
        <v>678</v>
      </c>
      <c r="AO15" s="1033"/>
      <c r="AP15" s="1032" t="s">
        <v>676</v>
      </c>
      <c r="AQ15" s="1034"/>
    </row>
    <row r="16" spans="1:43">
      <c r="A16" s="2"/>
      <c r="B16" s="1074" t="s">
        <v>680</v>
      </c>
      <c r="C16" s="1075"/>
      <c r="D16" s="1075"/>
      <c r="E16" s="1075"/>
      <c r="F16" s="1075"/>
      <c r="G16" s="1075"/>
      <c r="H16" s="1075"/>
      <c r="I16" s="1075"/>
      <c r="J16" s="1075"/>
      <c r="K16" s="1075"/>
      <c r="L16" s="1075"/>
      <c r="M16" s="1075"/>
      <c r="N16" s="1075"/>
      <c r="O16" s="1075"/>
      <c r="P16" s="1075"/>
      <c r="Q16" s="1075"/>
      <c r="R16" s="1075"/>
      <c r="S16" s="1075"/>
      <c r="T16" s="1075"/>
      <c r="U16" s="1075"/>
      <c r="V16" s="1075"/>
      <c r="W16" s="1075"/>
      <c r="X16" s="1075"/>
      <c r="Y16" s="1075"/>
      <c r="Z16" s="1075"/>
      <c r="AA16" s="1075"/>
      <c r="AB16" s="1075"/>
      <c r="AC16" s="1075"/>
      <c r="AD16" s="1075"/>
      <c r="AE16" s="1076"/>
      <c r="AF16" s="1032" t="s">
        <v>678</v>
      </c>
      <c r="AG16" s="1033"/>
      <c r="AH16" s="1032" t="s">
        <v>678</v>
      </c>
      <c r="AI16" s="1033"/>
      <c r="AJ16" s="1032" t="s">
        <v>676</v>
      </c>
      <c r="AK16" s="1033"/>
      <c r="AL16" s="1032" t="s">
        <v>676</v>
      </c>
      <c r="AM16" s="1033"/>
      <c r="AN16" s="1032" t="s">
        <v>678</v>
      </c>
      <c r="AO16" s="1033"/>
      <c r="AP16" s="1032" t="s">
        <v>676</v>
      </c>
      <c r="AQ16" s="1034"/>
    </row>
    <row r="17" spans="1:43">
      <c r="A17" s="2"/>
      <c r="B17" s="1074" t="s">
        <v>682</v>
      </c>
      <c r="C17" s="1075"/>
      <c r="D17" s="1075"/>
      <c r="E17" s="1075"/>
      <c r="F17" s="1075"/>
      <c r="G17" s="1075"/>
      <c r="H17" s="1075"/>
      <c r="I17" s="1075"/>
      <c r="J17" s="1075"/>
      <c r="K17" s="1075"/>
      <c r="L17" s="1075"/>
      <c r="M17" s="1075"/>
      <c r="N17" s="1075"/>
      <c r="O17" s="1075"/>
      <c r="P17" s="1075"/>
      <c r="Q17" s="1075"/>
      <c r="R17" s="1075"/>
      <c r="S17" s="1075"/>
      <c r="T17" s="1075"/>
      <c r="U17" s="1075"/>
      <c r="V17" s="1075"/>
      <c r="W17" s="1075"/>
      <c r="X17" s="1075"/>
      <c r="Y17" s="1075"/>
      <c r="Z17" s="1075"/>
      <c r="AA17" s="1075"/>
      <c r="AB17" s="1075"/>
      <c r="AC17" s="1075"/>
      <c r="AD17" s="1075"/>
      <c r="AE17" s="1076"/>
      <c r="AF17" s="1032" t="s">
        <v>678</v>
      </c>
      <c r="AG17" s="1033"/>
      <c r="AH17" s="1032" t="s">
        <v>678</v>
      </c>
      <c r="AI17" s="1033"/>
      <c r="AJ17" s="1032" t="s">
        <v>676</v>
      </c>
      <c r="AK17" s="1033"/>
      <c r="AL17" s="1032" t="s">
        <v>683</v>
      </c>
      <c r="AM17" s="1033"/>
      <c r="AN17" s="1032" t="s">
        <v>678</v>
      </c>
      <c r="AO17" s="1033"/>
      <c r="AP17" s="1032" t="s">
        <v>676</v>
      </c>
      <c r="AQ17" s="1034"/>
    </row>
    <row r="18" spans="1:43">
      <c r="A18" s="2"/>
      <c r="B18" s="1074" t="s">
        <v>684</v>
      </c>
      <c r="C18" s="1075"/>
      <c r="D18" s="1075"/>
      <c r="E18" s="1075"/>
      <c r="F18" s="1075"/>
      <c r="G18" s="1075"/>
      <c r="H18" s="1075"/>
      <c r="I18" s="1075"/>
      <c r="J18" s="1075"/>
      <c r="K18" s="1075"/>
      <c r="L18" s="1075"/>
      <c r="M18" s="1075"/>
      <c r="N18" s="1075"/>
      <c r="O18" s="1075"/>
      <c r="P18" s="1075"/>
      <c r="Q18" s="1075"/>
      <c r="R18" s="1075"/>
      <c r="S18" s="1075"/>
      <c r="T18" s="1075"/>
      <c r="U18" s="1075"/>
      <c r="V18" s="1075"/>
      <c r="W18" s="1075"/>
      <c r="X18" s="1075"/>
      <c r="Y18" s="1075"/>
      <c r="Z18" s="1075"/>
      <c r="AA18" s="1075"/>
      <c r="AB18" s="1075"/>
      <c r="AC18" s="1075"/>
      <c r="AD18" s="1075"/>
      <c r="AE18" s="1076"/>
      <c r="AF18" s="1032" t="s">
        <v>678</v>
      </c>
      <c r="AG18" s="1033"/>
      <c r="AH18" s="1032" t="s">
        <v>678</v>
      </c>
      <c r="AI18" s="1033"/>
      <c r="AJ18" s="1032" t="s">
        <v>676</v>
      </c>
      <c r="AK18" s="1033"/>
      <c r="AL18" s="1032" t="s">
        <v>681</v>
      </c>
      <c r="AM18" s="1033"/>
      <c r="AN18" s="1032" t="s">
        <v>678</v>
      </c>
      <c r="AO18" s="1033"/>
      <c r="AP18" s="1032" t="s">
        <v>676</v>
      </c>
      <c r="AQ18" s="1034"/>
    </row>
    <row r="19" spans="1:43">
      <c r="A19" s="2"/>
      <c r="B19" s="1074" t="s">
        <v>685</v>
      </c>
      <c r="C19" s="1075"/>
      <c r="D19" s="1075"/>
      <c r="E19" s="1075"/>
      <c r="F19" s="1075"/>
      <c r="G19" s="1075"/>
      <c r="H19" s="1075"/>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6"/>
      <c r="AF19" s="1032" t="s">
        <v>678</v>
      </c>
      <c r="AG19" s="1033"/>
      <c r="AH19" s="1032" t="s">
        <v>678</v>
      </c>
      <c r="AI19" s="1033"/>
      <c r="AJ19" s="1032" t="s">
        <v>676</v>
      </c>
      <c r="AK19" s="1033"/>
      <c r="AL19" s="1032" t="s">
        <v>681</v>
      </c>
      <c r="AM19" s="1033"/>
      <c r="AN19" s="1032" t="s">
        <v>678</v>
      </c>
      <c r="AO19" s="1033"/>
      <c r="AP19" s="1032" t="s">
        <v>676</v>
      </c>
      <c r="AQ19" s="1034"/>
    </row>
    <row r="20" spans="1:43">
      <c r="A20" s="2"/>
      <c r="B20" s="1074" t="s">
        <v>686</v>
      </c>
      <c r="C20" s="1075"/>
      <c r="D20" s="1075"/>
      <c r="E20" s="1075"/>
      <c r="F20" s="1075"/>
      <c r="G20" s="1075"/>
      <c r="H20" s="1075"/>
      <c r="I20" s="1075"/>
      <c r="J20" s="1075"/>
      <c r="K20" s="1075"/>
      <c r="L20" s="1075"/>
      <c r="M20" s="1075"/>
      <c r="N20" s="1075"/>
      <c r="O20" s="1075"/>
      <c r="P20" s="1075"/>
      <c r="Q20" s="1075"/>
      <c r="R20" s="1075"/>
      <c r="S20" s="1075"/>
      <c r="T20" s="1075"/>
      <c r="U20" s="1075"/>
      <c r="V20" s="1075"/>
      <c r="W20" s="1075"/>
      <c r="X20" s="1075"/>
      <c r="Y20" s="1075"/>
      <c r="Z20" s="1075"/>
      <c r="AA20" s="1075"/>
      <c r="AB20" s="1075"/>
      <c r="AC20" s="1075"/>
      <c r="AD20" s="1075"/>
      <c r="AE20" s="1076"/>
      <c r="AF20" s="1032" t="s">
        <v>678</v>
      </c>
      <c r="AG20" s="1033"/>
      <c r="AH20" s="1032" t="s">
        <v>678</v>
      </c>
      <c r="AI20" s="1033"/>
      <c r="AJ20" s="1032" t="s">
        <v>676</v>
      </c>
      <c r="AK20" s="1033"/>
      <c r="AL20" s="1032" t="s">
        <v>676</v>
      </c>
      <c r="AM20" s="1033"/>
      <c r="AN20" s="1032" t="s">
        <v>678</v>
      </c>
      <c r="AO20" s="1033"/>
      <c r="AP20" s="1032" t="s">
        <v>676</v>
      </c>
      <c r="AQ20" s="1034"/>
    </row>
    <row r="21" spans="1:43" ht="22.5" customHeight="1">
      <c r="A21" s="2"/>
      <c r="B21" s="1074" t="s">
        <v>687</v>
      </c>
      <c r="C21" s="1075"/>
      <c r="D21" s="1075"/>
      <c r="E21" s="1075"/>
      <c r="F21" s="1075"/>
      <c r="G21" s="1075"/>
      <c r="H21" s="1075"/>
      <c r="I21" s="1075"/>
      <c r="J21" s="1075"/>
      <c r="K21" s="1075"/>
      <c r="L21" s="1075"/>
      <c r="M21" s="1075"/>
      <c r="N21" s="1075"/>
      <c r="O21" s="1075"/>
      <c r="P21" s="1075"/>
      <c r="Q21" s="1075"/>
      <c r="R21" s="1075"/>
      <c r="S21" s="1075"/>
      <c r="T21" s="1075"/>
      <c r="U21" s="1075"/>
      <c r="V21" s="1075"/>
      <c r="W21" s="1075"/>
      <c r="X21" s="1075"/>
      <c r="Y21" s="1075"/>
      <c r="Z21" s="1075"/>
      <c r="AA21" s="1075"/>
      <c r="AB21" s="1075"/>
      <c r="AC21" s="1075"/>
      <c r="AD21" s="1075"/>
      <c r="AE21" s="1076"/>
      <c r="AF21" s="1032" t="s">
        <v>678</v>
      </c>
      <c r="AG21" s="1033"/>
      <c r="AH21" s="1032" t="s">
        <v>678</v>
      </c>
      <c r="AI21" s="1033"/>
      <c r="AJ21" s="1032" t="s">
        <v>676</v>
      </c>
      <c r="AK21" s="1033"/>
      <c r="AL21" s="1032" t="s">
        <v>676</v>
      </c>
      <c r="AM21" s="1033"/>
      <c r="AN21" s="1032" t="s">
        <v>678</v>
      </c>
      <c r="AO21" s="1033"/>
      <c r="AP21" s="1032" t="s">
        <v>678</v>
      </c>
      <c r="AQ21" s="1034"/>
    </row>
    <row r="22" spans="1:43">
      <c r="A22" s="2"/>
      <c r="B22" s="1074" t="s">
        <v>688</v>
      </c>
      <c r="C22" s="1075"/>
      <c r="D22" s="1075"/>
      <c r="E22" s="1075"/>
      <c r="F22" s="1075"/>
      <c r="G22" s="1075"/>
      <c r="H22" s="1075"/>
      <c r="I22" s="1075"/>
      <c r="J22" s="1075"/>
      <c r="K22" s="1075"/>
      <c r="L22" s="1075"/>
      <c r="M22" s="1075"/>
      <c r="N22" s="1075"/>
      <c r="O22" s="1075"/>
      <c r="P22" s="1075"/>
      <c r="Q22" s="1075"/>
      <c r="R22" s="1075"/>
      <c r="S22" s="1075"/>
      <c r="T22" s="1075"/>
      <c r="U22" s="1075"/>
      <c r="V22" s="1075"/>
      <c r="W22" s="1075"/>
      <c r="X22" s="1075"/>
      <c r="Y22" s="1075"/>
      <c r="Z22" s="1075"/>
      <c r="AA22" s="1075"/>
      <c r="AB22" s="1075"/>
      <c r="AC22" s="1075"/>
      <c r="AD22" s="1075"/>
      <c r="AE22" s="1076"/>
      <c r="AF22" s="1032" t="s">
        <v>678</v>
      </c>
      <c r="AG22" s="1033"/>
      <c r="AH22" s="1032" t="s">
        <v>676</v>
      </c>
      <c r="AI22" s="1033"/>
      <c r="AJ22" s="1032" t="s">
        <v>676</v>
      </c>
      <c r="AK22" s="1033"/>
      <c r="AL22" s="1032" t="s">
        <v>676</v>
      </c>
      <c r="AM22" s="1033"/>
      <c r="AN22" s="1032" t="s">
        <v>678</v>
      </c>
      <c r="AO22" s="1033"/>
      <c r="AP22" s="1032" t="s">
        <v>676</v>
      </c>
      <c r="AQ22" s="1034"/>
    </row>
    <row r="23" spans="1:43" ht="43.5" customHeight="1">
      <c r="A23" s="2"/>
      <c r="B23" s="1074" t="s">
        <v>689</v>
      </c>
      <c r="C23" s="1075"/>
      <c r="D23" s="1075"/>
      <c r="E23" s="1075"/>
      <c r="F23" s="1075"/>
      <c r="G23" s="1075"/>
      <c r="H23" s="1075"/>
      <c r="I23" s="1075"/>
      <c r="J23" s="1075"/>
      <c r="K23" s="1075"/>
      <c r="L23" s="1075"/>
      <c r="M23" s="1075"/>
      <c r="N23" s="1075"/>
      <c r="O23" s="1075"/>
      <c r="P23" s="1075"/>
      <c r="Q23" s="1075"/>
      <c r="R23" s="1075"/>
      <c r="S23" s="1075"/>
      <c r="T23" s="1075"/>
      <c r="U23" s="1075"/>
      <c r="V23" s="1075"/>
      <c r="W23" s="1075"/>
      <c r="X23" s="1075"/>
      <c r="Y23" s="1075"/>
      <c r="Z23" s="1075"/>
      <c r="AA23" s="1075"/>
      <c r="AB23" s="1075"/>
      <c r="AC23" s="1075"/>
      <c r="AD23" s="1075"/>
      <c r="AE23" s="1076"/>
      <c r="AF23" s="1032" t="s">
        <v>678</v>
      </c>
      <c r="AG23" s="1033"/>
      <c r="AH23" s="1032" t="s">
        <v>676</v>
      </c>
      <c r="AI23" s="1033"/>
      <c r="AJ23" s="1032" t="s">
        <v>676</v>
      </c>
      <c r="AK23" s="1033"/>
      <c r="AL23" s="1032" t="s">
        <v>676</v>
      </c>
      <c r="AM23" s="1033"/>
      <c r="AN23" s="1032" t="s">
        <v>678</v>
      </c>
      <c r="AO23" s="1033"/>
      <c r="AP23" s="1032" t="s">
        <v>676</v>
      </c>
      <c r="AQ23" s="1034"/>
    </row>
    <row r="24" spans="1:43" ht="42" customHeight="1">
      <c r="A24" s="2"/>
      <c r="B24" s="1074" t="s">
        <v>690</v>
      </c>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6"/>
      <c r="AF24" s="1032" t="s">
        <v>678</v>
      </c>
      <c r="AG24" s="1033"/>
      <c r="AH24" s="1032" t="s">
        <v>678</v>
      </c>
      <c r="AI24" s="1033"/>
      <c r="AJ24" s="1032" t="s">
        <v>676</v>
      </c>
      <c r="AK24" s="1033"/>
      <c r="AL24" s="1032" t="s">
        <v>676</v>
      </c>
      <c r="AM24" s="1033"/>
      <c r="AN24" s="1032" t="s">
        <v>678</v>
      </c>
      <c r="AO24" s="1033"/>
      <c r="AP24" s="1032" t="s">
        <v>676</v>
      </c>
      <c r="AQ24" s="1034"/>
    </row>
    <row r="25" spans="1:43" ht="24.75" customHeight="1">
      <c r="A25" s="2"/>
      <c r="B25" s="1074" t="s">
        <v>691</v>
      </c>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6"/>
      <c r="AF25" s="1032" t="s">
        <v>678</v>
      </c>
      <c r="AG25" s="1033"/>
      <c r="AH25" s="1032" t="s">
        <v>676</v>
      </c>
      <c r="AI25" s="1033"/>
      <c r="AJ25" s="1032" t="s">
        <v>676</v>
      </c>
      <c r="AK25" s="1033"/>
      <c r="AL25" s="1032" t="s">
        <v>681</v>
      </c>
      <c r="AM25" s="1033"/>
      <c r="AN25" s="1032" t="s">
        <v>678</v>
      </c>
      <c r="AO25" s="1033"/>
      <c r="AP25" s="1032" t="s">
        <v>678</v>
      </c>
      <c r="AQ25" s="1034"/>
    </row>
    <row r="26" spans="1:43">
      <c r="A26" s="2"/>
      <c r="B26" s="1074" t="s">
        <v>692</v>
      </c>
      <c r="C26" s="1075"/>
      <c r="D26" s="1075"/>
      <c r="E26" s="1075"/>
      <c r="F26" s="1075"/>
      <c r="G26" s="1075"/>
      <c r="H26" s="1075"/>
      <c r="I26" s="1075"/>
      <c r="J26" s="1075"/>
      <c r="K26" s="1075"/>
      <c r="L26" s="1075"/>
      <c r="M26" s="1075"/>
      <c r="N26" s="1075"/>
      <c r="O26" s="1075"/>
      <c r="P26" s="1075"/>
      <c r="Q26" s="1075"/>
      <c r="R26" s="1075"/>
      <c r="S26" s="1075"/>
      <c r="T26" s="1075"/>
      <c r="U26" s="1075"/>
      <c r="V26" s="1075"/>
      <c r="W26" s="1075"/>
      <c r="X26" s="1075"/>
      <c r="Y26" s="1075"/>
      <c r="Z26" s="1075"/>
      <c r="AA26" s="1075"/>
      <c r="AB26" s="1075"/>
      <c r="AC26" s="1075"/>
      <c r="AD26" s="1075"/>
      <c r="AE26" s="1076"/>
      <c r="AF26" s="1032" t="s">
        <v>678</v>
      </c>
      <c r="AG26" s="1033"/>
      <c r="AH26" s="1032" t="s">
        <v>676</v>
      </c>
      <c r="AI26" s="1033"/>
      <c r="AJ26" s="1032" t="s">
        <v>676</v>
      </c>
      <c r="AK26" s="1033"/>
      <c r="AL26" s="1032" t="s">
        <v>683</v>
      </c>
      <c r="AM26" s="1033"/>
      <c r="AN26" s="1032" t="s">
        <v>678</v>
      </c>
      <c r="AO26" s="1033"/>
      <c r="AP26" s="1032" t="s">
        <v>676</v>
      </c>
      <c r="AQ26" s="1034"/>
    </row>
    <row r="27" spans="1:43" ht="21" customHeight="1">
      <c r="A27" s="2"/>
      <c r="B27" s="1074" t="s">
        <v>693</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6"/>
      <c r="AF27" s="1032" t="s">
        <v>676</v>
      </c>
      <c r="AG27" s="1033"/>
      <c r="AH27" s="1032" t="s">
        <v>676</v>
      </c>
      <c r="AI27" s="1033"/>
      <c r="AJ27" s="1032" t="s">
        <v>676</v>
      </c>
      <c r="AK27" s="1033"/>
      <c r="AL27" s="1032" t="s">
        <v>676</v>
      </c>
      <c r="AM27" s="1033"/>
      <c r="AN27" s="1032" t="s">
        <v>678</v>
      </c>
      <c r="AO27" s="1033"/>
      <c r="AP27" s="1032" t="s">
        <v>678</v>
      </c>
      <c r="AQ27" s="1034"/>
    </row>
    <row r="28" spans="1:43">
      <c r="A28" s="2"/>
      <c r="B28" s="1074" t="s">
        <v>694</v>
      </c>
      <c r="C28" s="1075"/>
      <c r="D28" s="1075"/>
      <c r="E28" s="1075"/>
      <c r="F28" s="1075"/>
      <c r="G28" s="1075"/>
      <c r="H28" s="1075"/>
      <c r="I28" s="1075"/>
      <c r="J28" s="1075"/>
      <c r="K28" s="1075"/>
      <c r="L28" s="1075"/>
      <c r="M28" s="1075"/>
      <c r="N28" s="1075"/>
      <c r="O28" s="1075"/>
      <c r="P28" s="1075"/>
      <c r="Q28" s="1075"/>
      <c r="R28" s="1075"/>
      <c r="S28" s="1075"/>
      <c r="T28" s="1075"/>
      <c r="U28" s="1075"/>
      <c r="V28" s="1075"/>
      <c r="W28" s="1075"/>
      <c r="X28" s="1075"/>
      <c r="Y28" s="1075"/>
      <c r="Z28" s="1075"/>
      <c r="AA28" s="1075"/>
      <c r="AB28" s="1075"/>
      <c r="AC28" s="1075"/>
      <c r="AD28" s="1075"/>
      <c r="AE28" s="1076"/>
      <c r="AF28" s="1032" t="s">
        <v>678</v>
      </c>
      <c r="AG28" s="1033"/>
      <c r="AH28" s="1032" t="s">
        <v>678</v>
      </c>
      <c r="AI28" s="1033"/>
      <c r="AJ28" s="1032" t="s">
        <v>676</v>
      </c>
      <c r="AK28" s="1033"/>
      <c r="AL28" s="1032" t="s">
        <v>681</v>
      </c>
      <c r="AM28" s="1033"/>
      <c r="AN28" s="1032" t="s">
        <v>678</v>
      </c>
      <c r="AO28" s="1033"/>
      <c r="AP28" s="1032" t="s">
        <v>678</v>
      </c>
      <c r="AQ28" s="1034"/>
    </row>
    <row r="29" spans="1:43">
      <c r="A29" s="2"/>
      <c r="B29" s="1074" t="s">
        <v>695</v>
      </c>
      <c r="C29" s="1075"/>
      <c r="D29" s="1075"/>
      <c r="E29" s="1075"/>
      <c r="F29" s="1075"/>
      <c r="G29" s="1075"/>
      <c r="H29" s="1075"/>
      <c r="I29" s="1075"/>
      <c r="J29" s="1075"/>
      <c r="K29" s="1075"/>
      <c r="L29" s="1075"/>
      <c r="M29" s="1075"/>
      <c r="N29" s="1075"/>
      <c r="O29" s="1075"/>
      <c r="P29" s="1075"/>
      <c r="Q29" s="1075"/>
      <c r="R29" s="1075"/>
      <c r="S29" s="1075"/>
      <c r="T29" s="1075"/>
      <c r="U29" s="1075"/>
      <c r="V29" s="1075"/>
      <c r="W29" s="1075"/>
      <c r="X29" s="1075"/>
      <c r="Y29" s="1075"/>
      <c r="Z29" s="1075"/>
      <c r="AA29" s="1075"/>
      <c r="AB29" s="1075"/>
      <c r="AC29" s="1075"/>
      <c r="AD29" s="1075"/>
      <c r="AE29" s="1076"/>
      <c r="AF29" s="1032" t="s">
        <v>678</v>
      </c>
      <c r="AG29" s="1033"/>
      <c r="AH29" s="1032" t="s">
        <v>678</v>
      </c>
      <c r="AI29" s="1033"/>
      <c r="AJ29" s="1032" t="s">
        <v>676</v>
      </c>
      <c r="AK29" s="1033"/>
      <c r="AL29" s="1032" t="s">
        <v>683</v>
      </c>
      <c r="AM29" s="1033"/>
      <c r="AN29" s="1032" t="s">
        <v>678</v>
      </c>
      <c r="AO29" s="1033"/>
      <c r="AP29" s="1032" t="s">
        <v>678</v>
      </c>
      <c r="AQ29" s="1034"/>
    </row>
    <row r="30" spans="1:43" ht="24.75" customHeight="1">
      <c r="A30" s="2"/>
      <c r="B30" s="1074" t="s">
        <v>696</v>
      </c>
      <c r="C30" s="1075"/>
      <c r="D30" s="1075"/>
      <c r="E30" s="1075"/>
      <c r="F30" s="1075"/>
      <c r="G30" s="1075"/>
      <c r="H30" s="1075"/>
      <c r="I30" s="1075"/>
      <c r="J30" s="1075"/>
      <c r="K30" s="1075"/>
      <c r="L30" s="1075"/>
      <c r="M30" s="1075"/>
      <c r="N30" s="1075"/>
      <c r="O30" s="1075"/>
      <c r="P30" s="1075"/>
      <c r="Q30" s="1075"/>
      <c r="R30" s="1075"/>
      <c r="S30" s="1075"/>
      <c r="T30" s="1075"/>
      <c r="U30" s="1075"/>
      <c r="V30" s="1075"/>
      <c r="W30" s="1075"/>
      <c r="X30" s="1075"/>
      <c r="Y30" s="1075"/>
      <c r="Z30" s="1075"/>
      <c r="AA30" s="1075"/>
      <c r="AB30" s="1075"/>
      <c r="AC30" s="1075"/>
      <c r="AD30" s="1075"/>
      <c r="AE30" s="1076"/>
      <c r="AF30" s="1032" t="s">
        <v>678</v>
      </c>
      <c r="AG30" s="1033"/>
      <c r="AH30" s="1032" t="s">
        <v>678</v>
      </c>
      <c r="AI30" s="1033"/>
      <c r="AJ30" s="1032" t="s">
        <v>676</v>
      </c>
      <c r="AK30" s="1033"/>
      <c r="AL30" s="1032" t="s">
        <v>681</v>
      </c>
      <c r="AM30" s="1033"/>
      <c r="AN30" s="1032" t="s">
        <v>678</v>
      </c>
      <c r="AO30" s="1033"/>
      <c r="AP30" s="1032" t="s">
        <v>678</v>
      </c>
      <c r="AQ30" s="1034"/>
    </row>
    <row r="31" spans="1:43">
      <c r="A31" s="2"/>
      <c r="B31" s="1043" t="s">
        <v>700</v>
      </c>
      <c r="C31" s="1044"/>
      <c r="D31" s="1044"/>
      <c r="E31" s="1044"/>
      <c r="F31" s="1044"/>
      <c r="G31" s="1044"/>
      <c r="H31" s="1044"/>
      <c r="I31" s="1044"/>
      <c r="J31" s="1044"/>
      <c r="K31" s="1044"/>
      <c r="L31" s="1044"/>
      <c r="M31" s="1044"/>
      <c r="N31" s="1044"/>
      <c r="O31" s="1044"/>
      <c r="P31" s="1044"/>
      <c r="Q31" s="1044"/>
      <c r="R31" s="1044"/>
      <c r="S31" s="1044"/>
      <c r="T31" s="1044"/>
      <c r="U31" s="1044"/>
      <c r="V31" s="1044"/>
      <c r="W31" s="1044"/>
      <c r="X31" s="1044"/>
      <c r="Y31" s="1044"/>
      <c r="Z31" s="1044"/>
      <c r="AA31" s="1044"/>
      <c r="AB31" s="1044"/>
      <c r="AC31" s="1044"/>
      <c r="AD31" s="1044"/>
      <c r="AE31" s="1044"/>
      <c r="AF31" s="1032" t="s">
        <v>676</v>
      </c>
      <c r="AG31" s="1033"/>
      <c r="AH31" s="1032" t="s">
        <v>676</v>
      </c>
      <c r="AI31" s="1033"/>
      <c r="AJ31" s="1032" t="s">
        <v>676</v>
      </c>
      <c r="AK31" s="1033"/>
      <c r="AL31" s="1032" t="s">
        <v>681</v>
      </c>
      <c r="AM31" s="1033"/>
      <c r="AN31" s="1032" t="s">
        <v>678</v>
      </c>
      <c r="AO31" s="1033"/>
      <c r="AP31" s="1032" t="s">
        <v>676</v>
      </c>
      <c r="AQ31" s="1034"/>
    </row>
    <row r="32" spans="1:43" ht="15" customHeight="1">
      <c r="A32" s="2"/>
      <c r="B32" s="1043" t="s">
        <v>699</v>
      </c>
      <c r="C32" s="1044"/>
      <c r="D32" s="1044"/>
      <c r="E32" s="1044"/>
      <c r="F32" s="1044"/>
      <c r="G32" s="1044"/>
      <c r="H32" s="1044"/>
      <c r="I32" s="1044"/>
      <c r="J32" s="1044"/>
      <c r="K32" s="1044"/>
      <c r="L32" s="1044"/>
      <c r="M32" s="1044"/>
      <c r="N32" s="1044"/>
      <c r="O32" s="1044"/>
      <c r="P32" s="1044"/>
      <c r="Q32" s="1044"/>
      <c r="R32" s="1044"/>
      <c r="S32" s="1044"/>
      <c r="T32" s="1044"/>
      <c r="U32" s="1044"/>
      <c r="V32" s="1044"/>
      <c r="W32" s="1044"/>
      <c r="X32" s="1044"/>
      <c r="Y32" s="1044"/>
      <c r="Z32" s="1044"/>
      <c r="AA32" s="1044"/>
      <c r="AB32" s="1044"/>
      <c r="AC32" s="1044"/>
      <c r="AD32" s="1044"/>
      <c r="AE32" s="1044"/>
      <c r="AF32" s="1031" t="s">
        <v>678</v>
      </c>
      <c r="AG32" s="1031"/>
      <c r="AH32" s="1031" t="s">
        <v>678</v>
      </c>
      <c r="AI32" s="1031"/>
      <c r="AJ32" s="1031" t="s">
        <v>676</v>
      </c>
      <c r="AK32" s="1031"/>
      <c r="AL32" s="1031" t="s">
        <v>681</v>
      </c>
      <c r="AM32" s="1031"/>
      <c r="AN32" s="1031" t="s">
        <v>678</v>
      </c>
      <c r="AO32" s="1031"/>
      <c r="AP32" s="1031" t="s">
        <v>678</v>
      </c>
      <c r="AQ32" s="1045"/>
    </row>
    <row r="33" spans="1:43" ht="15.75" customHeight="1" thickBot="1">
      <c r="A33" s="2"/>
      <c r="B33" s="1077" t="s">
        <v>697</v>
      </c>
      <c r="C33" s="1078"/>
      <c r="D33" s="1078"/>
      <c r="E33" s="1078"/>
      <c r="F33" s="1078"/>
      <c r="G33" s="1078"/>
      <c r="H33" s="1078"/>
      <c r="I33" s="1078"/>
      <c r="J33" s="1078"/>
      <c r="K33" s="1078"/>
      <c r="L33" s="1078"/>
      <c r="M33" s="1078"/>
      <c r="N33" s="1078"/>
      <c r="O33" s="1078"/>
      <c r="P33" s="1078"/>
      <c r="Q33" s="1078"/>
      <c r="R33" s="1078"/>
      <c r="S33" s="1078"/>
      <c r="T33" s="1078"/>
      <c r="U33" s="1078"/>
      <c r="V33" s="1078"/>
      <c r="W33" s="1078"/>
      <c r="X33" s="1078"/>
      <c r="Y33" s="1078"/>
      <c r="Z33" s="1078"/>
      <c r="AA33" s="1078"/>
      <c r="AB33" s="1078"/>
      <c r="AC33" s="1078"/>
      <c r="AD33" s="1078"/>
      <c r="AE33" s="1078"/>
      <c r="AF33" s="1079"/>
      <c r="AG33" s="1079"/>
      <c r="AH33" s="1079"/>
      <c r="AI33" s="1079"/>
      <c r="AJ33" s="1079"/>
      <c r="AK33" s="1079"/>
      <c r="AL33" s="1079"/>
      <c r="AM33" s="1079"/>
      <c r="AN33" s="1079"/>
      <c r="AO33" s="1079"/>
      <c r="AP33" s="1079"/>
      <c r="AQ33" s="1080"/>
    </row>
    <row r="34" spans="1:43" ht="15.75" customHeight="1" thickBot="1">
      <c r="A34" s="2"/>
      <c r="B34" s="934"/>
      <c r="C34" s="934"/>
      <c r="D34" s="934"/>
      <c r="E34" s="934"/>
      <c r="F34" s="934"/>
      <c r="G34" s="934"/>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5"/>
      <c r="AG34" s="935"/>
      <c r="AH34" s="935"/>
      <c r="AI34" s="935"/>
      <c r="AJ34" s="935"/>
      <c r="AK34" s="935"/>
      <c r="AL34" s="935"/>
      <c r="AM34" s="935"/>
      <c r="AN34" s="935"/>
      <c r="AO34" s="935"/>
      <c r="AP34" s="935"/>
      <c r="AQ34" s="935"/>
    </row>
    <row r="35" spans="1:43" ht="15.75" customHeight="1" thickBot="1">
      <c r="A35" s="2"/>
      <c r="B35" s="1081" t="s">
        <v>702</v>
      </c>
      <c r="C35" s="1082"/>
      <c r="D35" s="1082"/>
      <c r="E35" s="1082"/>
      <c r="F35" s="1082"/>
      <c r="G35" s="1082"/>
      <c r="H35" s="1082"/>
      <c r="I35" s="1082"/>
      <c r="J35" s="1082"/>
      <c r="K35" s="1082"/>
      <c r="L35" s="1082"/>
      <c r="M35" s="1082"/>
      <c r="N35" s="1082"/>
      <c r="O35" s="1082"/>
      <c r="P35" s="1082"/>
      <c r="Q35" s="1082"/>
      <c r="R35" s="1082"/>
      <c r="S35" s="1082"/>
      <c r="T35" s="1082"/>
      <c r="U35" s="1082"/>
      <c r="V35" s="1082"/>
      <c r="W35" s="1082"/>
      <c r="X35" s="1082"/>
      <c r="Y35" s="1082"/>
      <c r="Z35" s="1082"/>
      <c r="AA35" s="1082"/>
      <c r="AB35" s="1082"/>
      <c r="AC35" s="1082"/>
      <c r="AD35" s="1082"/>
      <c r="AE35" s="1082"/>
      <c r="AF35" s="1082"/>
      <c r="AG35" s="1082"/>
      <c r="AH35" s="1082"/>
      <c r="AI35" s="1082"/>
      <c r="AJ35" s="1082"/>
      <c r="AK35" s="1082"/>
      <c r="AL35" s="1082"/>
      <c r="AM35" s="1082"/>
      <c r="AN35" s="1082"/>
      <c r="AO35" s="1082"/>
      <c r="AP35" s="1082"/>
      <c r="AQ35" s="1083"/>
    </row>
    <row r="36" spans="1:43" ht="65.25" customHeight="1" thickBot="1">
      <c r="A36" s="2"/>
      <c r="B36" s="1084" t="s">
        <v>703</v>
      </c>
      <c r="C36" s="1085"/>
      <c r="D36" s="1085"/>
      <c r="E36" s="1085"/>
      <c r="F36" s="1085"/>
      <c r="G36" s="1085"/>
      <c r="H36" s="1085"/>
      <c r="I36" s="1085"/>
      <c r="J36" s="1085"/>
      <c r="K36" s="1085"/>
      <c r="L36" s="1085"/>
      <c r="M36" s="1085"/>
      <c r="N36" s="1085"/>
      <c r="O36" s="1085"/>
      <c r="P36" s="1085"/>
      <c r="Q36" s="1085"/>
      <c r="R36" s="1085"/>
      <c r="S36" s="1085"/>
      <c r="T36" s="1085"/>
      <c r="U36" s="1085"/>
      <c r="V36" s="1085"/>
      <c r="W36" s="1085"/>
      <c r="X36" s="1085"/>
      <c r="Y36" s="1085"/>
      <c r="Z36" s="1085"/>
      <c r="AA36" s="1085"/>
      <c r="AB36" s="1085"/>
      <c r="AC36" s="1085"/>
      <c r="AD36" s="1085"/>
      <c r="AE36" s="1085"/>
      <c r="AF36" s="1085"/>
      <c r="AG36" s="1085"/>
      <c r="AH36" s="1085"/>
      <c r="AI36" s="1085"/>
      <c r="AJ36" s="1085"/>
      <c r="AK36" s="1085"/>
      <c r="AL36" s="1085"/>
      <c r="AM36" s="1085"/>
      <c r="AN36" s="1085"/>
      <c r="AO36" s="1085"/>
      <c r="AP36" s="1085"/>
      <c r="AQ36" s="1086"/>
    </row>
    <row r="37" spans="1:43" ht="27" customHeight="1">
      <c r="A37" s="2"/>
      <c r="B37" s="1087" t="s">
        <v>716</v>
      </c>
      <c r="C37" s="1088"/>
      <c r="D37" s="1088"/>
      <c r="E37" s="1088"/>
      <c r="F37" s="1088"/>
      <c r="G37" s="1088"/>
      <c r="H37" s="1088"/>
      <c r="I37" s="1088"/>
      <c r="J37" s="1088"/>
      <c r="K37" s="1088"/>
      <c r="L37" s="1088"/>
      <c r="M37" s="1088"/>
      <c r="N37" s="1088"/>
      <c r="O37" s="1088"/>
      <c r="P37" s="1088"/>
      <c r="Q37" s="1088"/>
      <c r="R37" s="1088"/>
      <c r="S37" s="1088"/>
      <c r="T37" s="1088"/>
      <c r="U37" s="1088"/>
      <c r="V37" s="1088"/>
      <c r="W37" s="1088"/>
      <c r="X37" s="1088"/>
      <c r="Y37" s="1088"/>
      <c r="Z37" s="1088"/>
      <c r="AA37" s="1088"/>
      <c r="AB37" s="1088"/>
      <c r="AC37" s="1088"/>
      <c r="AD37" s="1088"/>
      <c r="AE37" s="1088"/>
      <c r="AF37" s="1088"/>
      <c r="AG37" s="1088"/>
      <c r="AH37" s="1088"/>
      <c r="AI37" s="1088"/>
      <c r="AJ37" s="1088"/>
      <c r="AK37" s="1088"/>
      <c r="AL37" s="1088"/>
      <c r="AM37" s="1088"/>
      <c r="AN37" s="1088"/>
      <c r="AO37" s="1088"/>
      <c r="AP37" s="1088"/>
      <c r="AQ37" s="1089"/>
    </row>
    <row r="38" spans="1:43" ht="83.25" customHeight="1">
      <c r="A38" s="2"/>
      <c r="B38" s="1096" t="s">
        <v>710</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7"/>
      <c r="Y38" s="1097"/>
      <c r="Z38" s="1097"/>
      <c r="AA38" s="1097"/>
      <c r="AB38" s="1097"/>
      <c r="AC38" s="1097"/>
      <c r="AD38" s="1097"/>
      <c r="AE38" s="1097"/>
      <c r="AF38" s="1097"/>
      <c r="AG38" s="1097"/>
      <c r="AH38" s="1097"/>
      <c r="AI38" s="1097"/>
      <c r="AJ38" s="1097"/>
      <c r="AK38" s="1097"/>
      <c r="AL38" s="1097"/>
      <c r="AM38" s="1097"/>
      <c r="AN38" s="1097"/>
      <c r="AO38" s="1097"/>
      <c r="AP38" s="1097"/>
      <c r="AQ38" s="1098"/>
    </row>
    <row r="39" spans="1:43" ht="27.75" customHeight="1">
      <c r="B39" s="1063" t="s">
        <v>724</v>
      </c>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c r="AI39" s="1064"/>
      <c r="AJ39" s="1064"/>
      <c r="AK39" s="1064"/>
      <c r="AL39" s="1064"/>
      <c r="AM39" s="1064"/>
      <c r="AN39" s="1064"/>
      <c r="AO39" s="1064"/>
      <c r="AP39" s="1064"/>
      <c r="AQ39" s="1065"/>
    </row>
    <row r="40" spans="1:43" ht="124.5" customHeight="1">
      <c r="B40" s="1063" t="s">
        <v>709</v>
      </c>
      <c r="C40" s="1094"/>
      <c r="D40" s="1094"/>
      <c r="E40" s="1094"/>
      <c r="F40" s="1094"/>
      <c r="G40" s="1094"/>
      <c r="H40" s="1094"/>
      <c r="I40" s="1094"/>
      <c r="J40" s="1094"/>
      <c r="K40" s="1094"/>
      <c r="L40" s="1094"/>
      <c r="M40" s="1094"/>
      <c r="N40" s="1094"/>
      <c r="O40" s="1094"/>
      <c r="P40" s="1094"/>
      <c r="Q40" s="1094"/>
      <c r="R40" s="1094"/>
      <c r="S40" s="1094"/>
      <c r="T40" s="1094"/>
      <c r="U40" s="1094"/>
      <c r="V40" s="1094"/>
      <c r="W40" s="1094"/>
      <c r="X40" s="1094"/>
      <c r="Y40" s="1094"/>
      <c r="Z40" s="1094"/>
      <c r="AA40" s="1094"/>
      <c r="AB40" s="1094"/>
      <c r="AC40" s="1094"/>
      <c r="AD40" s="1094"/>
      <c r="AE40" s="1094"/>
      <c r="AF40" s="1094"/>
      <c r="AG40" s="1094"/>
      <c r="AH40" s="1094"/>
      <c r="AI40" s="1094"/>
      <c r="AJ40" s="1094"/>
      <c r="AK40" s="1094"/>
      <c r="AL40" s="1094"/>
      <c r="AM40" s="1094"/>
      <c r="AN40" s="1094"/>
      <c r="AO40" s="1094"/>
      <c r="AP40" s="1094"/>
      <c r="AQ40" s="1095"/>
    </row>
    <row r="41" spans="1:43" ht="33" customHeight="1">
      <c r="B41" s="1063" t="s">
        <v>708</v>
      </c>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c r="AI41" s="1064"/>
      <c r="AJ41" s="1064"/>
      <c r="AK41" s="1064"/>
      <c r="AL41" s="1064"/>
      <c r="AM41" s="1064"/>
      <c r="AN41" s="1064"/>
      <c r="AO41" s="1064"/>
      <c r="AP41" s="1064"/>
      <c r="AQ41" s="1065"/>
    </row>
    <row r="42" spans="1:43" ht="69" customHeight="1">
      <c r="B42" s="1063" t="s">
        <v>707</v>
      </c>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c r="AI42" s="1064"/>
      <c r="AJ42" s="1064"/>
      <c r="AK42" s="1064"/>
      <c r="AL42" s="1064"/>
      <c r="AM42" s="1064"/>
      <c r="AN42" s="1064"/>
      <c r="AO42" s="1064"/>
      <c r="AP42" s="1064"/>
      <c r="AQ42" s="1065"/>
    </row>
    <row r="43" spans="1:43">
      <c r="B43" s="1093" t="s">
        <v>706</v>
      </c>
      <c r="C43" s="1094"/>
      <c r="D43" s="1094"/>
      <c r="E43" s="1094"/>
      <c r="F43" s="1094"/>
      <c r="G43" s="1094"/>
      <c r="H43" s="1094"/>
      <c r="I43" s="1094"/>
      <c r="J43" s="1094"/>
      <c r="K43" s="1094"/>
      <c r="L43" s="1094"/>
      <c r="M43" s="1094"/>
      <c r="N43" s="1094"/>
      <c r="O43" s="1094"/>
      <c r="P43" s="1094"/>
      <c r="Q43" s="1094"/>
      <c r="R43" s="1094"/>
      <c r="S43" s="1094"/>
      <c r="T43" s="1094"/>
      <c r="U43" s="1094"/>
      <c r="V43" s="1094"/>
      <c r="W43" s="1094"/>
      <c r="X43" s="1094"/>
      <c r="Y43" s="1094"/>
      <c r="Z43" s="1094"/>
      <c r="AA43" s="1094"/>
      <c r="AB43" s="1094"/>
      <c r="AC43" s="1094"/>
      <c r="AD43" s="1094"/>
      <c r="AE43" s="1094"/>
      <c r="AF43" s="1094"/>
      <c r="AG43" s="1094"/>
      <c r="AH43" s="1094"/>
      <c r="AI43" s="1094"/>
      <c r="AJ43" s="1094"/>
      <c r="AK43" s="1094"/>
      <c r="AL43" s="1094"/>
      <c r="AM43" s="1094"/>
      <c r="AN43" s="1094"/>
      <c r="AO43" s="1094"/>
      <c r="AP43" s="1094"/>
      <c r="AQ43" s="1095"/>
    </row>
    <row r="44" spans="1:43" ht="30" customHeight="1">
      <c r="B44" s="1063" t="s">
        <v>711</v>
      </c>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c r="AI44" s="1064"/>
      <c r="AJ44" s="1064"/>
      <c r="AK44" s="1064"/>
      <c r="AL44" s="1064"/>
      <c r="AM44" s="1064"/>
      <c r="AN44" s="1064"/>
      <c r="AO44" s="1064"/>
      <c r="AP44" s="1064"/>
      <c r="AQ44" s="1065"/>
    </row>
    <row r="45" spans="1:43" ht="71.25" customHeight="1">
      <c r="B45" s="1063" t="s">
        <v>705</v>
      </c>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c r="AI45" s="1064"/>
      <c r="AJ45" s="1064"/>
      <c r="AK45" s="1064"/>
      <c r="AL45" s="1064"/>
      <c r="AM45" s="1064"/>
      <c r="AN45" s="1064"/>
      <c r="AO45" s="1064"/>
      <c r="AP45" s="1064"/>
      <c r="AQ45" s="1065"/>
    </row>
    <row r="46" spans="1:43" ht="32.25" customHeight="1" thickBot="1">
      <c r="B46" s="1090" t="s">
        <v>704</v>
      </c>
      <c r="C46" s="1091"/>
      <c r="D46" s="1091"/>
      <c r="E46" s="1091"/>
      <c r="F46" s="1091"/>
      <c r="G46" s="1091"/>
      <c r="H46" s="1091"/>
      <c r="I46" s="1091"/>
      <c r="J46" s="1091"/>
      <c r="K46" s="1091"/>
      <c r="L46" s="1091"/>
      <c r="M46" s="1091"/>
      <c r="N46" s="1091"/>
      <c r="O46" s="1091"/>
      <c r="P46" s="1091"/>
      <c r="Q46" s="1091"/>
      <c r="R46" s="1091"/>
      <c r="S46" s="1091"/>
      <c r="T46" s="1091"/>
      <c r="U46" s="1091"/>
      <c r="V46" s="1091"/>
      <c r="W46" s="1091"/>
      <c r="X46" s="1091"/>
      <c r="Y46" s="1091"/>
      <c r="Z46" s="1091"/>
      <c r="AA46" s="1091"/>
      <c r="AB46" s="1091"/>
      <c r="AC46" s="1091"/>
      <c r="AD46" s="1091"/>
      <c r="AE46" s="1091"/>
      <c r="AF46" s="1091"/>
      <c r="AG46" s="1091"/>
      <c r="AH46" s="1091"/>
      <c r="AI46" s="1091"/>
      <c r="AJ46" s="1091"/>
      <c r="AK46" s="1091"/>
      <c r="AL46" s="1091"/>
      <c r="AM46" s="1091"/>
      <c r="AN46" s="1091"/>
      <c r="AO46" s="1091"/>
      <c r="AP46" s="1091"/>
      <c r="AQ46" s="1092"/>
    </row>
  </sheetData>
  <sheetProtection selectLockedCells="1" selectUnlockedCells="1"/>
  <mergeCells count="192">
    <mergeCell ref="B35:AQ35"/>
    <mergeCell ref="B36:AQ36"/>
    <mergeCell ref="B37:AQ37"/>
    <mergeCell ref="B46:AQ46"/>
    <mergeCell ref="B45:AQ45"/>
    <mergeCell ref="B44:AQ44"/>
    <mergeCell ref="B43:AQ43"/>
    <mergeCell ref="B42:AQ42"/>
    <mergeCell ref="B40:AQ40"/>
    <mergeCell ref="B39:AQ39"/>
    <mergeCell ref="B38:AQ38"/>
    <mergeCell ref="B33:AE33"/>
    <mergeCell ref="AF33:AQ33"/>
    <mergeCell ref="AN31:AO31"/>
    <mergeCell ref="AP31:AQ31"/>
    <mergeCell ref="B32:AE32"/>
    <mergeCell ref="AF32:AG32"/>
    <mergeCell ref="AH32:AI32"/>
    <mergeCell ref="AJ32:AK32"/>
    <mergeCell ref="AL32:AM32"/>
    <mergeCell ref="AN32:AO32"/>
    <mergeCell ref="AP32:AQ32"/>
    <mergeCell ref="B31:AE31"/>
    <mergeCell ref="AF31:AG31"/>
    <mergeCell ref="AH31:AI31"/>
    <mergeCell ref="AJ31:AK31"/>
    <mergeCell ref="AL31:AM31"/>
    <mergeCell ref="AN29:AO29"/>
    <mergeCell ref="AP29:AQ29"/>
    <mergeCell ref="B30:AE30"/>
    <mergeCell ref="AF30:AG30"/>
    <mergeCell ref="AH30:AI30"/>
    <mergeCell ref="AJ30:AK30"/>
    <mergeCell ref="AL30:AM30"/>
    <mergeCell ref="AN30:AO30"/>
    <mergeCell ref="AP30:AQ30"/>
    <mergeCell ref="B29:AE29"/>
    <mergeCell ref="AF29:AG29"/>
    <mergeCell ref="AH29:AI29"/>
    <mergeCell ref="AJ29:AK29"/>
    <mergeCell ref="AL29:AM29"/>
    <mergeCell ref="AN27:AO27"/>
    <mergeCell ref="AP27:AQ27"/>
    <mergeCell ref="B28:AE28"/>
    <mergeCell ref="AF28:AG28"/>
    <mergeCell ref="AH28:AI28"/>
    <mergeCell ref="AJ28:AK28"/>
    <mergeCell ref="AL28:AM28"/>
    <mergeCell ref="AN28:AO28"/>
    <mergeCell ref="AP28:AQ28"/>
    <mergeCell ref="B27:AE27"/>
    <mergeCell ref="AF27:AG27"/>
    <mergeCell ref="AH27:AI27"/>
    <mergeCell ref="AJ27:AK27"/>
    <mergeCell ref="AL27:AM27"/>
    <mergeCell ref="AN25:AO25"/>
    <mergeCell ref="AP25:AQ25"/>
    <mergeCell ref="B26:AE26"/>
    <mergeCell ref="AF26:AG26"/>
    <mergeCell ref="AH26:AI26"/>
    <mergeCell ref="AJ26:AK26"/>
    <mergeCell ref="AL26:AM26"/>
    <mergeCell ref="AN26:AO26"/>
    <mergeCell ref="AP26:AQ26"/>
    <mergeCell ref="B25:AE25"/>
    <mergeCell ref="AF25:AG25"/>
    <mergeCell ref="AH25:AI25"/>
    <mergeCell ref="AJ25:AK25"/>
    <mergeCell ref="AL25:AM25"/>
    <mergeCell ref="AN23:AO23"/>
    <mergeCell ref="AP23:AQ23"/>
    <mergeCell ref="B24:AE24"/>
    <mergeCell ref="AF24:AG24"/>
    <mergeCell ref="AH24:AI24"/>
    <mergeCell ref="AJ24:AK24"/>
    <mergeCell ref="AL24:AM24"/>
    <mergeCell ref="AN24:AO24"/>
    <mergeCell ref="AP24:AQ24"/>
    <mergeCell ref="B23:AE23"/>
    <mergeCell ref="AF23:AG23"/>
    <mergeCell ref="AH23:AI23"/>
    <mergeCell ref="AJ23:AK23"/>
    <mergeCell ref="AL23:AM23"/>
    <mergeCell ref="AN21:AO21"/>
    <mergeCell ref="AP21:AQ21"/>
    <mergeCell ref="B22:AE22"/>
    <mergeCell ref="AF22:AG22"/>
    <mergeCell ref="AH22:AI22"/>
    <mergeCell ref="AJ22:AK22"/>
    <mergeCell ref="AL22:AM22"/>
    <mergeCell ref="AN22:AO22"/>
    <mergeCell ref="AP22:AQ22"/>
    <mergeCell ref="B21:AE21"/>
    <mergeCell ref="AF21:AG21"/>
    <mergeCell ref="AH21:AI21"/>
    <mergeCell ref="AJ21:AK21"/>
    <mergeCell ref="AL21:AM21"/>
    <mergeCell ref="AN19:AO19"/>
    <mergeCell ref="AP19:AQ19"/>
    <mergeCell ref="B20:AE20"/>
    <mergeCell ref="AF20:AG20"/>
    <mergeCell ref="AH20:AI20"/>
    <mergeCell ref="AJ20:AK20"/>
    <mergeCell ref="AL20:AM20"/>
    <mergeCell ref="AN20:AO20"/>
    <mergeCell ref="AP20:AQ20"/>
    <mergeCell ref="B19:AE19"/>
    <mergeCell ref="AF19:AG19"/>
    <mergeCell ref="AH19:AI19"/>
    <mergeCell ref="AJ19:AK19"/>
    <mergeCell ref="AL19:AM19"/>
    <mergeCell ref="AN17:AO17"/>
    <mergeCell ref="AP17:AQ17"/>
    <mergeCell ref="B18:AE18"/>
    <mergeCell ref="AF18:AG18"/>
    <mergeCell ref="AH18:AI18"/>
    <mergeCell ref="AJ18:AK18"/>
    <mergeCell ref="AL18:AM18"/>
    <mergeCell ref="AN18:AO18"/>
    <mergeCell ref="AP18:AQ18"/>
    <mergeCell ref="B17:AE17"/>
    <mergeCell ref="AF17:AG17"/>
    <mergeCell ref="AH17:AI17"/>
    <mergeCell ref="AJ17:AK17"/>
    <mergeCell ref="AL17:AM17"/>
    <mergeCell ref="AH16:AI16"/>
    <mergeCell ref="AJ16:AK16"/>
    <mergeCell ref="AL16:AM16"/>
    <mergeCell ref="AN16:AO16"/>
    <mergeCell ref="AP16:AQ16"/>
    <mergeCell ref="B15:AE15"/>
    <mergeCell ref="AF15:AG15"/>
    <mergeCell ref="AH15:AI15"/>
    <mergeCell ref="AJ15:AK15"/>
    <mergeCell ref="AL15:AM15"/>
    <mergeCell ref="W7:AC7"/>
    <mergeCell ref="AD7:AQ7"/>
    <mergeCell ref="B9:AQ9"/>
    <mergeCell ref="B41:AQ41"/>
    <mergeCell ref="B10:AE10"/>
    <mergeCell ref="AF10:AQ10"/>
    <mergeCell ref="B11:AE11"/>
    <mergeCell ref="AF11:AG11"/>
    <mergeCell ref="AH11:AI11"/>
    <mergeCell ref="AJ11:AK11"/>
    <mergeCell ref="AL11:AM11"/>
    <mergeCell ref="AN11:AO11"/>
    <mergeCell ref="AP11:AQ11"/>
    <mergeCell ref="AL13:AM13"/>
    <mergeCell ref="AN13:AO13"/>
    <mergeCell ref="AP13:AQ13"/>
    <mergeCell ref="B14:AE14"/>
    <mergeCell ref="AF14:AG14"/>
    <mergeCell ref="AH14:AI14"/>
    <mergeCell ref="AJ14:AK14"/>
    <mergeCell ref="AL14:AM14"/>
    <mergeCell ref="B13:AE13"/>
    <mergeCell ref="B16:AE16"/>
    <mergeCell ref="AF16:AG16"/>
    <mergeCell ref="B2:AQ2"/>
    <mergeCell ref="B3:H3"/>
    <mergeCell ref="I3:U3"/>
    <mergeCell ref="W3:AC3"/>
    <mergeCell ref="AD3:AQ3"/>
    <mergeCell ref="B4:H4"/>
    <mergeCell ref="I4:U4"/>
    <mergeCell ref="W4:AC4"/>
    <mergeCell ref="AD4:AQ4"/>
    <mergeCell ref="AF13:AG13"/>
    <mergeCell ref="AH13:AI13"/>
    <mergeCell ref="AJ13:AK13"/>
    <mergeCell ref="AN14:AO14"/>
    <mergeCell ref="AP14:AQ14"/>
    <mergeCell ref="AN15:AO15"/>
    <mergeCell ref="AP15:AQ15"/>
    <mergeCell ref="B5:H5"/>
    <mergeCell ref="I5:U5"/>
    <mergeCell ref="W5:AC5"/>
    <mergeCell ref="AD5:AQ5"/>
    <mergeCell ref="B6:H6"/>
    <mergeCell ref="I6:U6"/>
    <mergeCell ref="W6:AC6"/>
    <mergeCell ref="AD6:AQ6"/>
    <mergeCell ref="B12:AE12"/>
    <mergeCell ref="AF12:AG12"/>
    <mergeCell ref="AH12:AI12"/>
    <mergeCell ref="AJ12:AK12"/>
    <mergeCell ref="AL12:AM12"/>
    <mergeCell ref="AN12:AO12"/>
    <mergeCell ref="AP12:AQ12"/>
    <mergeCell ref="B7:H7"/>
    <mergeCell ref="I7:U7"/>
  </mergeCells>
  <printOptions horizontalCentered="1"/>
  <pageMargins left="0.7" right="0.7" top="0.75" bottom="0.75" header="0.3" footer="0.3"/>
  <pageSetup scale="96" fitToHeight="0" orientation="portrait" r:id="rId1"/>
  <headerFooter>
    <oddHeader>&amp;L&amp;G&amp;C&amp;"-,Bold"PPAP Submission Requirements</oddHeader>
    <oddFooter xml:space="preserve">&amp;L&amp;8 1AF0003 &amp;A&amp;C&amp;"-,Bold"&amp;8&amp;KFF0000Printed Copy Uncontrolled.  
Latest Edition on AMG Intranet Site (http://ride.amgeneralintranet.com)&amp;R&amp;8Page &amp;P of &amp;N
Rev &amp;D  </oddFooter>
  </headerFooter>
  <rowBreaks count="2" manualBreakCount="2">
    <brk id="34" max="43" man="1"/>
    <brk id="46" max="4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DE0AD-28FE-471B-BDE4-6793CC8E6573}">
  <sheetPr codeName="Sheet4">
    <pageSetUpPr fitToPage="1"/>
  </sheetPr>
  <dimension ref="A1:N54"/>
  <sheetViews>
    <sheetView windowProtection="1" view="pageLayout" zoomScale="115" zoomScaleNormal="100" zoomScalePageLayoutView="115" workbookViewId="0">
      <selection activeCell="F14" sqref="F14:I14"/>
    </sheetView>
  </sheetViews>
  <sheetFormatPr baseColWidth="10" defaultColWidth="9.1640625" defaultRowHeight="13"/>
  <cols>
    <col min="1" max="1" width="9.6640625" style="15" customWidth="1"/>
    <col min="2" max="2" width="12.6640625" style="15" customWidth="1"/>
    <col min="3" max="3" width="9.6640625" style="15" customWidth="1"/>
    <col min="4" max="4" width="11.6640625" style="15" customWidth="1"/>
    <col min="5" max="5" width="15.6640625" style="15" customWidth="1"/>
    <col min="6" max="6" width="0.1640625" style="15" customWidth="1"/>
    <col min="7" max="7" width="10" style="15" customWidth="1"/>
    <col min="8" max="8" width="13.6640625" style="15" customWidth="1"/>
    <col min="9" max="9" width="16.1640625" style="15" customWidth="1"/>
    <col min="10" max="10" width="9.6640625" style="15" customWidth="1"/>
    <col min="11" max="16384" width="9.1640625" style="15"/>
  </cols>
  <sheetData>
    <row r="1" spans="1:12" ht="42" customHeight="1">
      <c r="A1" s="1117"/>
      <c r="B1" s="1118"/>
      <c r="C1" s="1118"/>
      <c r="D1" s="1118"/>
      <c r="E1" s="1118"/>
      <c r="F1" s="1118"/>
      <c r="G1" s="1118"/>
      <c r="H1" s="1118"/>
      <c r="I1" s="1118"/>
      <c r="J1" s="1118"/>
    </row>
    <row r="2" spans="1:12" ht="27" customHeight="1">
      <c r="A2" s="1118"/>
      <c r="B2" s="1118"/>
      <c r="C2" s="1118"/>
      <c r="D2" s="1118"/>
      <c r="E2" s="1118"/>
      <c r="F2" s="1118"/>
      <c r="G2" s="1118"/>
      <c r="H2" s="1118"/>
      <c r="I2" s="1118"/>
      <c r="J2" s="1118"/>
    </row>
    <row r="3" spans="1:12" ht="12.75" customHeight="1">
      <c r="A3" s="1118"/>
      <c r="B3" s="1118"/>
      <c r="C3" s="1118"/>
      <c r="D3" s="1118"/>
      <c r="E3" s="1118"/>
      <c r="F3" s="1118"/>
      <c r="G3" s="1118"/>
      <c r="H3" s="1118"/>
      <c r="I3" s="1118"/>
      <c r="J3" s="1118"/>
    </row>
    <row r="4" spans="1:12" ht="33.75" customHeight="1">
      <c r="A4" s="1119" t="s">
        <v>483</v>
      </c>
      <c r="B4" s="1120"/>
      <c r="C4" s="1120"/>
      <c r="D4" s="1120"/>
      <c r="E4" s="1120"/>
      <c r="F4" s="1120"/>
      <c r="G4" s="1120"/>
      <c r="H4" s="1120"/>
      <c r="I4" s="1120"/>
      <c r="J4" s="1121"/>
    </row>
    <row r="5" spans="1:12">
      <c r="A5" s="1122"/>
      <c r="B5" s="1123"/>
      <c r="C5" s="1123"/>
      <c r="D5" s="1123"/>
      <c r="E5" s="1123"/>
      <c r="F5" s="1123"/>
      <c r="G5" s="1123"/>
      <c r="H5" s="1123"/>
      <c r="I5" s="1123"/>
      <c r="J5" s="1124"/>
    </row>
    <row r="6" spans="1:12">
      <c r="A6" s="1122"/>
      <c r="B6" s="1123"/>
      <c r="C6" s="1123"/>
      <c r="D6" s="1123"/>
      <c r="E6" s="1123"/>
      <c r="F6" s="1123"/>
      <c r="G6" s="1123"/>
      <c r="H6" s="1123"/>
      <c r="I6" s="1123"/>
      <c r="J6" s="1124"/>
    </row>
    <row r="7" spans="1:12">
      <c r="A7" s="1122"/>
      <c r="B7" s="1123"/>
      <c r="C7" s="1123"/>
      <c r="D7" s="1123"/>
      <c r="E7" s="1123"/>
      <c r="F7" s="1123"/>
      <c r="G7" s="1123"/>
      <c r="H7" s="1123"/>
      <c r="I7" s="1123"/>
      <c r="J7" s="1124"/>
    </row>
    <row r="8" spans="1:12">
      <c r="A8" s="1122"/>
      <c r="B8" s="1123"/>
      <c r="C8" s="1123"/>
      <c r="D8" s="1123"/>
      <c r="E8" s="1123"/>
      <c r="F8" s="1123"/>
      <c r="G8" s="1123"/>
      <c r="H8" s="1123"/>
      <c r="I8" s="1123"/>
      <c r="J8" s="1124"/>
    </row>
    <row r="9" spans="1:12">
      <c r="A9" s="1122"/>
      <c r="B9" s="1123"/>
      <c r="C9" s="1123"/>
      <c r="D9" s="1123"/>
      <c r="E9" s="1123"/>
      <c r="F9" s="1123"/>
      <c r="G9" s="1123"/>
      <c r="H9" s="1123"/>
      <c r="I9" s="1123"/>
      <c r="J9" s="1124"/>
    </row>
    <row r="10" spans="1:12">
      <c r="A10" s="1122"/>
      <c r="B10" s="1123"/>
      <c r="C10" s="1123"/>
      <c r="D10" s="1123"/>
      <c r="E10" s="1123"/>
      <c r="F10" s="1123"/>
      <c r="G10" s="1123"/>
      <c r="H10" s="1123"/>
      <c r="I10" s="1123"/>
      <c r="J10" s="1124"/>
    </row>
    <row r="11" spans="1:12">
      <c r="A11" s="1122"/>
      <c r="B11" s="1123"/>
      <c r="C11" s="1123"/>
      <c r="D11" s="1123"/>
      <c r="E11" s="1123"/>
      <c r="F11" s="1123"/>
      <c r="G11" s="1123"/>
      <c r="H11" s="1123"/>
      <c r="I11" s="1123"/>
      <c r="J11" s="1124"/>
    </row>
    <row r="12" spans="1:12">
      <c r="A12" s="1122"/>
      <c r="B12" s="1123"/>
      <c r="C12" s="1123"/>
      <c r="D12" s="1123"/>
      <c r="E12" s="1123"/>
      <c r="F12" s="1123"/>
      <c r="G12" s="1123"/>
      <c r="H12" s="1123"/>
      <c r="I12" s="1123"/>
      <c r="J12" s="1124"/>
    </row>
    <row r="13" spans="1:12">
      <c r="A13" s="1125"/>
      <c r="B13" s="1126"/>
      <c r="C13" s="1126"/>
      <c r="D13" s="1126"/>
      <c r="E13" s="1126"/>
      <c r="F13" s="1126"/>
      <c r="G13" s="1126"/>
      <c r="H13" s="1126"/>
      <c r="I13" s="1126"/>
      <c r="J13" s="1127"/>
    </row>
    <row r="14" spans="1:12" ht="25" customHeight="1">
      <c r="A14" s="228"/>
      <c r="B14" s="229"/>
      <c r="C14" s="1102" t="s">
        <v>486</v>
      </c>
      <c r="D14" s="1101"/>
      <c r="E14" s="1101"/>
      <c r="F14" s="1101">
        <f>Information!D19</f>
        <v>0</v>
      </c>
      <c r="G14" s="1101"/>
      <c r="H14" s="1101"/>
      <c r="I14" s="1101"/>
      <c r="J14" s="230"/>
      <c r="L14" s="231"/>
    </row>
    <row r="15" spans="1:12" ht="25" customHeight="1">
      <c r="A15" s="228"/>
      <c r="B15" s="229"/>
      <c r="C15" s="1102" t="s">
        <v>487</v>
      </c>
      <c r="D15" s="1101"/>
      <c r="E15" s="1101"/>
      <c r="F15" s="1101"/>
      <c r="G15" s="1101">
        <f>Information!D20</f>
        <v>0</v>
      </c>
      <c r="H15" s="1101"/>
      <c r="I15" s="1101"/>
      <c r="J15" s="230"/>
    </row>
    <row r="16" spans="1:12" ht="25" customHeight="1">
      <c r="A16" s="228"/>
      <c r="B16" s="229"/>
      <c r="C16" s="1102" t="s">
        <v>488</v>
      </c>
      <c r="D16" s="1101"/>
      <c r="E16" s="1101"/>
      <c r="F16" s="1101">
        <f>Information!D18</f>
        <v>0</v>
      </c>
      <c r="G16" s="1101"/>
      <c r="H16" s="1101"/>
      <c r="I16" s="1101"/>
      <c r="J16" s="1103"/>
    </row>
    <row r="17" spans="1:14" ht="18">
      <c r="A17" s="1104"/>
      <c r="B17" s="1105"/>
      <c r="C17" s="1105"/>
      <c r="D17" s="1105"/>
      <c r="E17" s="1105"/>
      <c r="F17" s="1105"/>
      <c r="G17" s="1105"/>
      <c r="H17" s="1105"/>
      <c r="I17" s="1105"/>
      <c r="J17" s="1106"/>
    </row>
    <row r="18" spans="1:14" ht="25" customHeight="1">
      <c r="A18" s="1104"/>
      <c r="B18" s="1105"/>
      <c r="C18" s="1105"/>
      <c r="D18" s="1105"/>
      <c r="E18" s="1105"/>
      <c r="F18" s="1105"/>
      <c r="G18" s="1105"/>
      <c r="H18" s="1105"/>
      <c r="I18" s="1105"/>
      <c r="J18" s="1106"/>
      <c r="K18" s="232"/>
      <c r="L18" s="232"/>
      <c r="M18" s="232"/>
      <c r="N18" s="232"/>
    </row>
    <row r="19" spans="1:14" ht="25" customHeight="1">
      <c r="A19" s="228"/>
      <c r="B19" s="229"/>
      <c r="C19" s="1134" t="s">
        <v>490</v>
      </c>
      <c r="D19" s="1135"/>
      <c r="E19" s="250" t="str">
        <f>'18a. PSW'!AK55</f>
        <v>YYYY-MM-DD</v>
      </c>
      <c r="F19" s="229"/>
      <c r="G19" s="229"/>
      <c r="H19" s="229"/>
      <c r="I19" s="229"/>
      <c r="J19" s="230"/>
      <c r="L19" s="231"/>
    </row>
    <row r="20" spans="1:14">
      <c r="A20" s="1128"/>
      <c r="B20" s="1129"/>
      <c r="C20" s="1129"/>
      <c r="D20" s="1129"/>
      <c r="E20" s="1129"/>
      <c r="F20" s="1129"/>
      <c r="G20" s="1129"/>
      <c r="H20" s="1129"/>
      <c r="I20" s="1129"/>
      <c r="J20" s="1130"/>
    </row>
    <row r="21" spans="1:14">
      <c r="A21" s="1131"/>
      <c r="B21" s="1132"/>
      <c r="C21" s="1132"/>
      <c r="D21" s="1132"/>
      <c r="E21" s="1132"/>
      <c r="F21" s="1132"/>
      <c r="G21" s="1132"/>
      <c r="H21" s="1132"/>
      <c r="I21" s="1132"/>
      <c r="J21" s="1133"/>
    </row>
    <row r="22" spans="1:14" ht="25" customHeight="1">
      <c r="A22" s="228"/>
      <c r="B22" s="229"/>
      <c r="C22" s="234" t="s">
        <v>484</v>
      </c>
      <c r="D22" s="229"/>
      <c r="E22" s="229"/>
      <c r="F22" s="229"/>
      <c r="G22" s="229"/>
      <c r="H22" s="229"/>
      <c r="I22" s="229"/>
      <c r="J22" s="230"/>
    </row>
    <row r="23" spans="1:14" ht="18">
      <c r="A23" s="1104"/>
      <c r="B23" s="1105"/>
      <c r="C23" s="1105"/>
      <c r="D23" s="1105"/>
      <c r="E23" s="1105"/>
      <c r="F23" s="1105"/>
      <c r="G23" s="1105"/>
      <c r="H23" s="1105"/>
      <c r="I23" s="1105"/>
      <c r="J23" s="1106"/>
    </row>
    <row r="24" spans="1:14" ht="25" customHeight="1">
      <c r="A24" s="228"/>
      <c r="B24" s="229"/>
      <c r="C24" s="233" t="s">
        <v>485</v>
      </c>
      <c r="D24" s="229"/>
      <c r="E24" s="229"/>
      <c r="F24" s="229"/>
      <c r="G24" s="229"/>
      <c r="H24" s="229"/>
      <c r="I24" s="229"/>
      <c r="J24" s="230"/>
    </row>
    <row r="25" spans="1:14" ht="25" customHeight="1">
      <c r="A25" s="962"/>
      <c r="B25" s="963"/>
      <c r="C25" s="964"/>
      <c r="D25" s="963"/>
      <c r="E25" s="963"/>
      <c r="F25" s="963"/>
      <c r="G25" s="963"/>
      <c r="H25" s="963"/>
      <c r="I25" s="963"/>
      <c r="J25" s="965"/>
    </row>
    <row r="26" spans="1:14" ht="24.75" customHeight="1">
      <c r="A26" s="1107" t="s">
        <v>717</v>
      </c>
      <c r="B26" s="1108"/>
      <c r="C26" s="1108"/>
      <c r="D26" s="1108"/>
      <c r="E26" s="1108"/>
      <c r="F26" s="1108"/>
      <c r="G26" s="1108"/>
      <c r="H26" s="1108"/>
      <c r="I26" s="1108"/>
      <c r="J26" s="1109"/>
    </row>
    <row r="27" spans="1:14" ht="48" customHeight="1">
      <c r="A27" s="1110" t="s">
        <v>768</v>
      </c>
      <c r="B27" s="1110"/>
      <c r="C27" s="1110"/>
      <c r="D27" s="1110"/>
      <c r="E27" s="1110"/>
      <c r="F27" s="1110"/>
      <c r="G27" s="1110"/>
      <c r="H27" s="1110"/>
      <c r="I27" s="1110"/>
      <c r="J27" s="1110"/>
    </row>
    <row r="28" spans="1:14" ht="24.75" customHeight="1">
      <c r="A28" s="1114" t="s">
        <v>726</v>
      </c>
      <c r="B28" s="1115"/>
      <c r="C28" s="1115"/>
      <c r="D28" s="1115"/>
      <c r="E28" s="1115"/>
      <c r="F28" s="1115"/>
      <c r="G28" s="1115"/>
      <c r="H28" s="1115"/>
      <c r="I28" s="1115"/>
      <c r="J28" s="1116"/>
    </row>
    <row r="29" spans="1:14" ht="24.75" customHeight="1">
      <c r="A29" s="1114" t="s">
        <v>727</v>
      </c>
      <c r="B29" s="1115"/>
      <c r="C29" s="1115"/>
      <c r="D29" s="1115"/>
      <c r="E29" s="1115"/>
      <c r="F29" s="1115"/>
      <c r="G29" s="1115"/>
      <c r="H29" s="1115"/>
      <c r="I29" s="1115"/>
      <c r="J29" s="1116"/>
    </row>
    <row r="30" spans="1:14" ht="24.75" customHeight="1">
      <c r="A30" s="1114" t="s">
        <v>728</v>
      </c>
      <c r="B30" s="1115"/>
      <c r="C30" s="1115"/>
      <c r="D30" s="1115"/>
      <c r="E30" s="1115"/>
      <c r="F30" s="1115"/>
      <c r="G30" s="1115"/>
      <c r="H30" s="1115"/>
      <c r="I30" s="1115"/>
      <c r="J30" s="1116"/>
    </row>
    <row r="31" spans="1:14" ht="24.75" customHeight="1">
      <c r="A31" s="1114" t="s">
        <v>499</v>
      </c>
      <c r="B31" s="1115"/>
      <c r="C31" s="1115"/>
      <c r="D31" s="1115"/>
      <c r="E31" s="1115"/>
      <c r="F31" s="1115"/>
      <c r="G31" s="1115"/>
      <c r="H31" s="1115"/>
      <c r="I31" s="1115"/>
      <c r="J31" s="1116"/>
    </row>
    <row r="32" spans="1:14" ht="24.75" customHeight="1">
      <c r="A32" s="1114" t="s">
        <v>766</v>
      </c>
      <c r="B32" s="1115"/>
      <c r="C32" s="1115"/>
      <c r="D32" s="1115"/>
      <c r="E32" s="1115"/>
      <c r="F32" s="1115"/>
      <c r="G32" s="1115"/>
      <c r="H32" s="1115"/>
      <c r="I32" s="1115"/>
      <c r="J32" s="1116"/>
    </row>
    <row r="33" spans="1:10" ht="24.75" customHeight="1">
      <c r="A33" s="1114" t="s">
        <v>500</v>
      </c>
      <c r="B33" s="1115"/>
      <c r="C33" s="1115"/>
      <c r="D33" s="1115"/>
      <c r="E33" s="1115"/>
      <c r="F33" s="1115"/>
      <c r="G33" s="1115"/>
      <c r="H33" s="1115"/>
      <c r="I33" s="1115"/>
      <c r="J33" s="1116"/>
    </row>
    <row r="34" spans="1:10" ht="24.75" customHeight="1">
      <c r="A34" s="1114" t="s">
        <v>767</v>
      </c>
      <c r="B34" s="1115"/>
      <c r="C34" s="1115"/>
      <c r="D34" s="1115"/>
      <c r="E34" s="1115"/>
      <c r="F34" s="1115"/>
      <c r="G34" s="1115"/>
      <c r="H34" s="1115"/>
      <c r="I34" s="1115"/>
      <c r="J34" s="1116"/>
    </row>
    <row r="35" spans="1:10" ht="24.75" customHeight="1">
      <c r="A35" s="1114" t="s">
        <v>729</v>
      </c>
      <c r="B35" s="1115"/>
      <c r="C35" s="1115"/>
      <c r="D35" s="1115"/>
      <c r="E35" s="1115"/>
      <c r="F35" s="1115"/>
      <c r="G35" s="1115"/>
      <c r="H35" s="1115"/>
      <c r="I35" s="1115"/>
      <c r="J35" s="1116"/>
    </row>
    <row r="36" spans="1:10" ht="24.75" customHeight="1">
      <c r="A36" s="1114" t="s">
        <v>501</v>
      </c>
      <c r="B36" s="1115"/>
      <c r="C36" s="1115"/>
      <c r="D36" s="1115"/>
      <c r="E36" s="1115"/>
      <c r="F36" s="1115"/>
      <c r="G36" s="1115"/>
      <c r="H36" s="1115"/>
      <c r="I36" s="1115"/>
      <c r="J36" s="1116"/>
    </row>
    <row r="37" spans="1:10" ht="24.75" customHeight="1">
      <c r="A37" s="1114" t="s">
        <v>719</v>
      </c>
      <c r="B37" s="1115"/>
      <c r="C37" s="1115"/>
      <c r="D37" s="1115"/>
      <c r="E37" s="1115"/>
      <c r="F37" s="1115"/>
      <c r="G37" s="1115"/>
      <c r="H37" s="1115"/>
      <c r="I37" s="1115"/>
      <c r="J37" s="1116"/>
    </row>
    <row r="38" spans="1:10" ht="24.75" customHeight="1">
      <c r="A38" s="1114" t="s">
        <v>730</v>
      </c>
      <c r="B38" s="1115"/>
      <c r="C38" s="1115"/>
      <c r="D38" s="1115"/>
      <c r="E38" s="1115"/>
      <c r="F38" s="1115"/>
      <c r="G38" s="1115"/>
      <c r="H38" s="1115"/>
      <c r="I38" s="1115"/>
      <c r="J38" s="1116"/>
    </row>
    <row r="39" spans="1:10" ht="24.75" customHeight="1">
      <c r="A39" s="1114" t="s">
        <v>731</v>
      </c>
      <c r="B39" s="1115"/>
      <c r="C39" s="1115"/>
      <c r="D39" s="1115"/>
      <c r="E39" s="1115"/>
      <c r="F39" s="1115"/>
      <c r="G39" s="1115"/>
      <c r="H39" s="1115"/>
      <c r="I39" s="1115"/>
      <c r="J39" s="1116"/>
    </row>
    <row r="40" spans="1:10" ht="24.75" customHeight="1">
      <c r="A40" s="1114" t="s">
        <v>732</v>
      </c>
      <c r="B40" s="1115"/>
      <c r="C40" s="1115"/>
      <c r="D40" s="1115"/>
      <c r="E40" s="1115"/>
      <c r="F40" s="1115"/>
      <c r="G40" s="1115"/>
      <c r="H40" s="1115"/>
      <c r="I40" s="1115"/>
      <c r="J40" s="1116"/>
    </row>
    <row r="41" spans="1:10" ht="24.75" customHeight="1">
      <c r="A41" s="1114"/>
      <c r="B41" s="1115"/>
      <c r="C41" s="1115"/>
      <c r="D41" s="1115"/>
      <c r="E41" s="1115"/>
      <c r="F41" s="1115"/>
      <c r="G41" s="1115"/>
      <c r="H41" s="1115"/>
      <c r="I41" s="1115"/>
      <c r="J41" s="1116"/>
    </row>
    <row r="42" spans="1:10" ht="24.75" customHeight="1">
      <c r="A42" s="1111"/>
      <c r="B42" s="1112"/>
      <c r="C42" s="1112"/>
      <c r="D42" s="1112"/>
      <c r="E42" s="1112"/>
      <c r="F42" s="1112"/>
      <c r="G42" s="1112"/>
      <c r="H42" s="1112"/>
      <c r="I42" s="1112"/>
      <c r="J42" s="1113"/>
    </row>
    <row r="44" spans="1:10">
      <c r="A44" s="236" t="s">
        <v>108</v>
      </c>
      <c r="B44" s="237"/>
      <c r="C44" s="237" t="s">
        <v>109</v>
      </c>
      <c r="D44" s="237"/>
      <c r="E44" s="237"/>
      <c r="F44" s="237" t="s">
        <v>110</v>
      </c>
      <c r="G44" s="237"/>
      <c r="H44" s="237"/>
      <c r="I44" s="237" t="s">
        <v>111</v>
      </c>
      <c r="J44" s="238"/>
    </row>
    <row r="45" spans="1:10" ht="14">
      <c r="A45" s="1136"/>
      <c r="B45" s="1137"/>
      <c r="C45" s="1138"/>
      <c r="D45" s="1138"/>
      <c r="E45" s="1138"/>
      <c r="F45" s="224"/>
      <c r="G45" s="1137"/>
      <c r="H45" s="1137"/>
      <c r="I45" s="960"/>
      <c r="J45" s="961"/>
    </row>
    <row r="46" spans="1:10" ht="12.75" customHeight="1">
      <c r="A46" s="1099"/>
      <c r="B46" s="1099"/>
      <c r="C46" s="1099"/>
      <c r="D46" s="1099"/>
      <c r="E46" s="1099"/>
      <c r="F46" s="1099"/>
      <c r="G46" s="1099"/>
      <c r="H46" s="1099"/>
      <c r="I46" s="1099"/>
      <c r="J46" s="1099"/>
    </row>
    <row r="47" spans="1:10" ht="16">
      <c r="F47" s="235"/>
    </row>
    <row r="48" spans="1:10" ht="16">
      <c r="F48" s="235"/>
    </row>
    <row r="49" spans="1:10" ht="16">
      <c r="F49" s="235"/>
    </row>
    <row r="50" spans="1:10" ht="16">
      <c r="F50" s="235"/>
    </row>
    <row r="54" spans="1:10" ht="14">
      <c r="A54" s="1100"/>
      <c r="B54" s="1100"/>
      <c r="C54" s="1100"/>
      <c r="D54" s="1100"/>
      <c r="E54" s="1100"/>
      <c r="F54" s="1100"/>
      <c r="G54" s="1100"/>
      <c r="H54" s="1100"/>
      <c r="I54" s="1100"/>
      <c r="J54" s="1100"/>
    </row>
  </sheetData>
  <sheetProtection selectLockedCells="1" selectUnlockedCells="1"/>
  <mergeCells count="35">
    <mergeCell ref="A31:J31"/>
    <mergeCell ref="A32:J32"/>
    <mergeCell ref="A33:J33"/>
    <mergeCell ref="A45:B45"/>
    <mergeCell ref="C45:E45"/>
    <mergeCell ref="G45:H45"/>
    <mergeCell ref="A35:J35"/>
    <mergeCell ref="A36:J36"/>
    <mergeCell ref="A37:J37"/>
    <mergeCell ref="A38:J38"/>
    <mergeCell ref="A39:J39"/>
    <mergeCell ref="A40:J40"/>
    <mergeCell ref="A41:J41"/>
    <mergeCell ref="A1:J3"/>
    <mergeCell ref="A4:J13"/>
    <mergeCell ref="A17:J17"/>
    <mergeCell ref="A18:J18"/>
    <mergeCell ref="A20:J21"/>
    <mergeCell ref="C19:D19"/>
    <mergeCell ref="A46:J46"/>
    <mergeCell ref="A54:J54"/>
    <mergeCell ref="F14:I14"/>
    <mergeCell ref="G15:I15"/>
    <mergeCell ref="C14:E14"/>
    <mergeCell ref="C15:F15"/>
    <mergeCell ref="C16:E16"/>
    <mergeCell ref="F16:J16"/>
    <mergeCell ref="A23:J23"/>
    <mergeCell ref="A26:J26"/>
    <mergeCell ref="A27:J27"/>
    <mergeCell ref="A42:J42"/>
    <mergeCell ref="A28:J28"/>
    <mergeCell ref="A29:J29"/>
    <mergeCell ref="A34:J34"/>
    <mergeCell ref="A30:J30"/>
  </mergeCells>
  <printOptions horizontalCentered="1" verticalCentered="1"/>
  <pageMargins left="0.25" right="0.25" top="0.41" bottom="0.68" header="0.17" footer="0.16"/>
  <pageSetup scale="67" orientation="portrait" r:id="rId1"/>
  <headerFooter alignWithMargins="0">
    <oddHeader xml:space="preserve">&amp;C&amp;"Calibri,Regular"&amp;1&amp;K000000
&amp;11 </oddHeader>
    <oddFooter>&amp;L&amp;10 1AF0003 &amp;A&amp;C&amp;10&amp;KFF0000Printed Copy Uncontrolled.  
Latest Edition on AMG Intranet Site (http://ride.amgeneralintranet.com)&amp;R&amp;10Rev &amp;D</oddFooter>
    <evenHeader>&amp;C&amp;"calibri,Regular"Oshkosh Corporation Classification: Unrestricted</evenHeader>
    <firstHeader>&amp;C&amp;"calibri,Regular"Oshkosh Corporation Classification: Unrestricted</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D65F-A97F-4D10-9EBB-3640F45193F9}">
  <sheetPr codeName="Sheet6"/>
  <dimension ref="A1:AR56"/>
  <sheetViews>
    <sheetView windowProtection="1" view="pageLayout" topLeftCell="A4" zoomScaleNormal="50" workbookViewId="0">
      <selection activeCell="B28" sqref="B28:AQ28"/>
    </sheetView>
  </sheetViews>
  <sheetFormatPr baseColWidth="10" defaultColWidth="9.1640625" defaultRowHeight="15"/>
  <cols>
    <col min="1" max="44" width="2.1640625" customWidth="1"/>
  </cols>
  <sheetData>
    <row r="1" spans="1:44" ht="24" thickBot="1">
      <c r="A1" s="2"/>
      <c r="B1" s="1145" t="s">
        <v>495</v>
      </c>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c r="AC1" s="1145"/>
      <c r="AD1" s="1145"/>
      <c r="AE1" s="1145"/>
      <c r="AF1" s="1145"/>
      <c r="AG1" s="1145"/>
      <c r="AH1" s="1145"/>
      <c r="AI1" s="1145"/>
      <c r="AJ1" s="1145"/>
      <c r="AK1" s="1145"/>
      <c r="AL1" s="1145"/>
      <c r="AM1" s="1145"/>
      <c r="AN1" s="1145"/>
      <c r="AO1" s="1145"/>
      <c r="AP1" s="1145"/>
      <c r="AQ1" s="1145"/>
    </row>
    <row r="2" spans="1:44" ht="16" thickBot="1">
      <c r="A2" s="2"/>
      <c r="B2" s="1146"/>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7"/>
      <c r="AC2" s="1147"/>
      <c r="AD2" s="1147"/>
      <c r="AE2" s="1147"/>
      <c r="AF2" s="1147"/>
      <c r="AG2" s="1147"/>
      <c r="AH2" s="1147"/>
      <c r="AI2" s="1147"/>
      <c r="AJ2" s="1147"/>
      <c r="AK2" s="1147"/>
      <c r="AL2" s="1147"/>
      <c r="AM2" s="1147"/>
      <c r="AN2" s="1147"/>
      <c r="AO2" s="1147"/>
      <c r="AP2" s="1147"/>
      <c r="AQ2" s="1148"/>
    </row>
    <row r="3" spans="1:44" ht="16" thickBot="1">
      <c r="A3" s="2"/>
      <c r="B3" s="1149"/>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c r="AG3" s="1150"/>
      <c r="AH3" s="1150"/>
      <c r="AI3" s="1150"/>
      <c r="AJ3" s="1150"/>
      <c r="AK3" s="1150"/>
      <c r="AL3" s="1150"/>
      <c r="AM3" s="1150"/>
      <c r="AN3" s="1150"/>
      <c r="AO3" s="1150"/>
      <c r="AP3" s="1150"/>
      <c r="AQ3" s="1151"/>
      <c r="AR3" s="10"/>
    </row>
    <row r="4" spans="1:44" ht="19">
      <c r="A4" s="2"/>
      <c r="B4" s="1152" t="s">
        <v>496</v>
      </c>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4"/>
      <c r="AR4" s="10"/>
    </row>
    <row r="5" spans="1:44" ht="19">
      <c r="A5" s="2"/>
      <c r="B5" s="1139" t="s">
        <v>497</v>
      </c>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40"/>
      <c r="AC5" s="1140"/>
      <c r="AD5" s="1140"/>
      <c r="AE5" s="1140"/>
      <c r="AF5" s="1140"/>
      <c r="AG5" s="1140"/>
      <c r="AH5" s="1140"/>
      <c r="AI5" s="1140"/>
      <c r="AJ5" s="1140"/>
      <c r="AK5" s="1140"/>
      <c r="AL5" s="1140"/>
      <c r="AM5" s="1140"/>
      <c r="AN5" s="1140"/>
      <c r="AO5" s="1140"/>
      <c r="AP5" s="1140"/>
      <c r="AQ5" s="1141"/>
      <c r="AR5" s="10"/>
    </row>
    <row r="6" spans="1:44" ht="19">
      <c r="A6" s="2"/>
      <c r="B6" s="1139" t="s">
        <v>503</v>
      </c>
      <c r="C6" s="1140"/>
      <c r="D6" s="1140"/>
      <c r="E6" s="1140"/>
      <c r="F6" s="1140"/>
      <c r="G6" s="1140"/>
      <c r="H6" s="1140"/>
      <c r="I6" s="1140"/>
      <c r="J6" s="1140"/>
      <c r="K6" s="1140"/>
      <c r="L6" s="1140"/>
      <c r="M6" s="1140"/>
      <c r="N6" s="1140"/>
      <c r="O6" s="1140"/>
      <c r="P6" s="1140"/>
      <c r="Q6" s="1140"/>
      <c r="R6" s="1140"/>
      <c r="S6" s="1140"/>
      <c r="T6" s="1140"/>
      <c r="U6" s="1140"/>
      <c r="V6" s="1140"/>
      <c r="W6" s="1140"/>
      <c r="X6" s="1140"/>
      <c r="Y6" s="1140"/>
      <c r="Z6" s="1140"/>
      <c r="AA6" s="1140"/>
      <c r="AB6" s="1140"/>
      <c r="AC6" s="1140"/>
      <c r="AD6" s="1140"/>
      <c r="AE6" s="1140"/>
      <c r="AF6" s="1140"/>
      <c r="AG6" s="1140"/>
      <c r="AH6" s="1140"/>
      <c r="AI6" s="1140"/>
      <c r="AJ6" s="1140"/>
      <c r="AK6" s="1140"/>
      <c r="AL6" s="1140"/>
      <c r="AM6" s="1140"/>
      <c r="AN6" s="1140"/>
      <c r="AO6" s="1140"/>
      <c r="AP6" s="1140"/>
      <c r="AQ6" s="1141"/>
      <c r="AR6" s="10"/>
    </row>
    <row r="7" spans="1:44" ht="19">
      <c r="A7" s="2"/>
      <c r="B7" s="1139" t="s">
        <v>504</v>
      </c>
      <c r="C7" s="1140"/>
      <c r="D7" s="1140"/>
      <c r="E7" s="1140"/>
      <c r="F7" s="1140"/>
      <c r="G7" s="1140"/>
      <c r="H7" s="1140"/>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0"/>
      <c r="AM7" s="1140"/>
      <c r="AN7" s="1140"/>
      <c r="AO7" s="1140"/>
      <c r="AP7" s="1140"/>
      <c r="AQ7" s="1141"/>
      <c r="AR7" s="10"/>
    </row>
    <row r="8" spans="1:44" ht="19">
      <c r="A8" s="2"/>
      <c r="B8" s="1139" t="s">
        <v>498</v>
      </c>
      <c r="C8" s="1140"/>
      <c r="D8" s="1140"/>
      <c r="E8" s="1140"/>
      <c r="F8" s="1140"/>
      <c r="G8" s="1140"/>
      <c r="H8" s="1140"/>
      <c r="I8" s="1140"/>
      <c r="J8" s="1140"/>
      <c r="K8" s="1140"/>
      <c r="L8" s="1140"/>
      <c r="M8" s="1140"/>
      <c r="N8" s="1140"/>
      <c r="O8" s="1140"/>
      <c r="P8" s="1140"/>
      <c r="Q8" s="1140"/>
      <c r="R8" s="1140"/>
      <c r="S8" s="1140"/>
      <c r="T8" s="1140"/>
      <c r="U8" s="1140"/>
      <c r="V8" s="1140"/>
      <c r="W8" s="1140"/>
      <c r="X8" s="1140"/>
      <c r="Y8" s="1140"/>
      <c r="Z8" s="1140"/>
      <c r="AA8" s="1140"/>
      <c r="AB8" s="1140"/>
      <c r="AC8" s="1140"/>
      <c r="AD8" s="1140"/>
      <c r="AE8" s="1140"/>
      <c r="AF8" s="1140"/>
      <c r="AG8" s="1140"/>
      <c r="AH8" s="1140"/>
      <c r="AI8" s="1140"/>
      <c r="AJ8" s="1140"/>
      <c r="AK8" s="1140"/>
      <c r="AL8" s="1140"/>
      <c r="AM8" s="1140"/>
      <c r="AN8" s="1140"/>
      <c r="AO8" s="1140"/>
      <c r="AP8" s="1140"/>
      <c r="AQ8" s="1141"/>
      <c r="AR8" s="10"/>
    </row>
    <row r="9" spans="1:44" ht="19">
      <c r="A9" s="2"/>
      <c r="B9" s="1139" t="s">
        <v>505</v>
      </c>
      <c r="C9" s="1140"/>
      <c r="D9" s="1140"/>
      <c r="E9" s="1140"/>
      <c r="F9" s="1140"/>
      <c r="G9" s="1140"/>
      <c r="H9" s="1140"/>
      <c r="I9" s="1140"/>
      <c r="J9" s="1140"/>
      <c r="K9" s="1140"/>
      <c r="L9" s="1140"/>
      <c r="M9" s="1140"/>
      <c r="N9" s="1140"/>
      <c r="O9" s="1140"/>
      <c r="P9" s="1140"/>
      <c r="Q9" s="1140"/>
      <c r="R9" s="1140"/>
      <c r="S9" s="1140"/>
      <c r="T9" s="1140"/>
      <c r="U9" s="1140"/>
      <c r="V9" s="1140"/>
      <c r="W9" s="1140"/>
      <c r="X9" s="1140"/>
      <c r="Y9" s="1140"/>
      <c r="Z9" s="1140"/>
      <c r="AA9" s="1140"/>
      <c r="AB9" s="1140"/>
      <c r="AC9" s="1140"/>
      <c r="AD9" s="1140"/>
      <c r="AE9" s="1140"/>
      <c r="AF9" s="1140"/>
      <c r="AG9" s="1140"/>
      <c r="AH9" s="1140"/>
      <c r="AI9" s="1140"/>
      <c r="AJ9" s="1140"/>
      <c r="AK9" s="1140"/>
      <c r="AL9" s="1140"/>
      <c r="AM9" s="1140"/>
      <c r="AN9" s="1140"/>
      <c r="AO9" s="1140"/>
      <c r="AP9" s="1140"/>
      <c r="AQ9" s="1141"/>
      <c r="AR9" s="10"/>
    </row>
    <row r="10" spans="1:44" ht="19">
      <c r="A10" s="2"/>
      <c r="B10" s="1139" t="s">
        <v>718</v>
      </c>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c r="AE10" s="1140"/>
      <c r="AF10" s="1140"/>
      <c r="AG10" s="1140"/>
      <c r="AH10" s="1140"/>
      <c r="AI10" s="1140"/>
      <c r="AJ10" s="1140"/>
      <c r="AK10" s="1140"/>
      <c r="AL10" s="1140"/>
      <c r="AM10" s="1140"/>
      <c r="AN10" s="1140"/>
      <c r="AO10" s="1140"/>
      <c r="AP10" s="1140"/>
      <c r="AQ10" s="1141"/>
      <c r="AR10" s="10"/>
    </row>
    <row r="11" spans="1:44" ht="19">
      <c r="A11" s="2"/>
      <c r="B11" s="1139" t="s">
        <v>499</v>
      </c>
      <c r="C11" s="1140"/>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1140"/>
      <c r="AL11" s="1140"/>
      <c r="AM11" s="1140"/>
      <c r="AN11" s="1140"/>
      <c r="AO11" s="1140"/>
      <c r="AP11" s="1140"/>
      <c r="AQ11" s="1141"/>
      <c r="AR11" s="10"/>
    </row>
    <row r="12" spans="1:44" ht="19">
      <c r="A12" s="2"/>
      <c r="B12" s="1139" t="s">
        <v>506</v>
      </c>
      <c r="C12" s="1140"/>
      <c r="D12" s="1140"/>
      <c r="E12" s="1140"/>
      <c r="F12" s="1140"/>
      <c r="G12" s="1140"/>
      <c r="H12" s="1140"/>
      <c r="I12" s="1140"/>
      <c r="J12" s="1140"/>
      <c r="K12" s="1140"/>
      <c r="L12" s="1140"/>
      <c r="M12" s="1140"/>
      <c r="N12" s="1140"/>
      <c r="O12" s="1140"/>
      <c r="P12" s="1140"/>
      <c r="Q12" s="1140"/>
      <c r="R12" s="1140"/>
      <c r="S12" s="1140"/>
      <c r="T12" s="1140"/>
      <c r="U12" s="1140"/>
      <c r="V12" s="1140"/>
      <c r="W12" s="1140"/>
      <c r="X12" s="1140"/>
      <c r="Y12" s="1140"/>
      <c r="Z12" s="1140"/>
      <c r="AA12" s="1140"/>
      <c r="AB12" s="1140"/>
      <c r="AC12" s="1140"/>
      <c r="AD12" s="1140"/>
      <c r="AE12" s="1140"/>
      <c r="AF12" s="1140"/>
      <c r="AG12" s="1140"/>
      <c r="AH12" s="1140"/>
      <c r="AI12" s="1140"/>
      <c r="AJ12" s="1140"/>
      <c r="AK12" s="1140"/>
      <c r="AL12" s="1140"/>
      <c r="AM12" s="1140"/>
      <c r="AN12" s="1140"/>
      <c r="AO12" s="1140"/>
      <c r="AP12" s="1140"/>
      <c r="AQ12" s="1141"/>
      <c r="AR12" s="10"/>
    </row>
    <row r="13" spans="1:44" ht="19">
      <c r="A13" s="2"/>
      <c r="B13" s="1139" t="s">
        <v>507</v>
      </c>
      <c r="C13" s="1140"/>
      <c r="D13" s="1140"/>
      <c r="E13" s="1140"/>
      <c r="F13" s="1140"/>
      <c r="G13" s="1140"/>
      <c r="H13" s="1140"/>
      <c r="I13" s="1140"/>
      <c r="J13" s="1140"/>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40"/>
      <c r="AI13" s="1140"/>
      <c r="AJ13" s="1140"/>
      <c r="AK13" s="1140"/>
      <c r="AL13" s="1140"/>
      <c r="AM13" s="1140"/>
      <c r="AN13" s="1140"/>
      <c r="AO13" s="1140"/>
      <c r="AP13" s="1140"/>
      <c r="AQ13" s="1141"/>
      <c r="AR13" s="10"/>
    </row>
    <row r="14" spans="1:44" ht="19">
      <c r="A14" s="2"/>
      <c r="B14" s="1139" t="s">
        <v>500</v>
      </c>
      <c r="C14" s="1140"/>
      <c r="D14" s="1140"/>
      <c r="E14" s="1140"/>
      <c r="F14" s="1140"/>
      <c r="G14" s="1140"/>
      <c r="H14" s="1140"/>
      <c r="I14" s="1140"/>
      <c r="J14" s="1140"/>
      <c r="K14" s="1140"/>
      <c r="L14" s="1140"/>
      <c r="M14" s="1140"/>
      <c r="N14" s="1140"/>
      <c r="O14" s="1140"/>
      <c r="P14" s="1140"/>
      <c r="Q14" s="1140"/>
      <c r="R14" s="1140"/>
      <c r="S14" s="1140"/>
      <c r="T14" s="1140"/>
      <c r="U14" s="1140"/>
      <c r="V14" s="1140"/>
      <c r="W14" s="1140"/>
      <c r="X14" s="1140"/>
      <c r="Y14" s="1140"/>
      <c r="Z14" s="1140"/>
      <c r="AA14" s="1140"/>
      <c r="AB14" s="1140"/>
      <c r="AC14" s="1140"/>
      <c r="AD14" s="1140"/>
      <c r="AE14" s="1140"/>
      <c r="AF14" s="1140"/>
      <c r="AG14" s="1140"/>
      <c r="AH14" s="1140"/>
      <c r="AI14" s="1140"/>
      <c r="AJ14" s="1140"/>
      <c r="AK14" s="1140"/>
      <c r="AL14" s="1140"/>
      <c r="AM14" s="1140"/>
      <c r="AN14" s="1140"/>
      <c r="AO14" s="1140"/>
      <c r="AP14" s="1140"/>
      <c r="AQ14" s="1141"/>
      <c r="AR14" s="10"/>
    </row>
    <row r="15" spans="1:44" ht="19">
      <c r="A15" s="2"/>
      <c r="B15" s="1139" t="s">
        <v>508</v>
      </c>
      <c r="C15" s="1140"/>
      <c r="D15" s="1140"/>
      <c r="E15" s="1140"/>
      <c r="F15" s="1140"/>
      <c r="G15" s="1140"/>
      <c r="H15" s="1140"/>
      <c r="I15" s="1140"/>
      <c r="J15" s="1140"/>
      <c r="K15" s="1140"/>
      <c r="L15" s="1140"/>
      <c r="M15" s="1140"/>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c r="AL15" s="1140"/>
      <c r="AM15" s="1140"/>
      <c r="AN15" s="1140"/>
      <c r="AO15" s="1140"/>
      <c r="AP15" s="1140"/>
      <c r="AQ15" s="1141"/>
      <c r="AR15" s="10"/>
    </row>
    <row r="16" spans="1:44" ht="19">
      <c r="A16" s="2"/>
      <c r="B16" s="1139" t="s">
        <v>509</v>
      </c>
      <c r="C16" s="1140"/>
      <c r="D16" s="1140"/>
      <c r="E16" s="1140"/>
      <c r="F16" s="1140"/>
      <c r="G16" s="1140"/>
      <c r="H16" s="1140"/>
      <c r="I16" s="1140"/>
      <c r="J16" s="1140"/>
      <c r="K16" s="1140"/>
      <c r="L16" s="1140"/>
      <c r="M16" s="1140"/>
      <c r="N16" s="1140"/>
      <c r="O16" s="1140"/>
      <c r="P16" s="1140"/>
      <c r="Q16" s="1140"/>
      <c r="R16" s="1140"/>
      <c r="S16" s="1140"/>
      <c r="T16" s="1140"/>
      <c r="U16" s="1140"/>
      <c r="V16" s="1140"/>
      <c r="W16" s="1140"/>
      <c r="X16" s="1140"/>
      <c r="Y16" s="1140"/>
      <c r="Z16" s="1140"/>
      <c r="AA16" s="1140"/>
      <c r="AB16" s="1140"/>
      <c r="AC16" s="1140"/>
      <c r="AD16" s="1140"/>
      <c r="AE16" s="1140"/>
      <c r="AF16" s="1140"/>
      <c r="AG16" s="1140"/>
      <c r="AH16" s="1140"/>
      <c r="AI16" s="1140"/>
      <c r="AJ16" s="1140"/>
      <c r="AK16" s="1140"/>
      <c r="AL16" s="1140"/>
      <c r="AM16" s="1140"/>
      <c r="AN16" s="1140"/>
      <c r="AO16" s="1140"/>
      <c r="AP16" s="1140"/>
      <c r="AQ16" s="1141"/>
      <c r="AR16" s="10"/>
    </row>
    <row r="17" spans="1:44" ht="19">
      <c r="A17" s="2"/>
      <c r="B17" s="1139" t="s">
        <v>510</v>
      </c>
      <c r="C17" s="1140"/>
      <c r="D17" s="1140"/>
      <c r="E17" s="1140"/>
      <c r="F17" s="1140"/>
      <c r="G17" s="1140"/>
      <c r="H17" s="1140"/>
      <c r="I17" s="1140"/>
      <c r="J17" s="1140"/>
      <c r="K17" s="1140"/>
      <c r="L17" s="1140"/>
      <c r="M17" s="1140"/>
      <c r="N17" s="1140"/>
      <c r="O17" s="1140"/>
      <c r="P17" s="1140"/>
      <c r="Q17" s="1140"/>
      <c r="R17" s="1140"/>
      <c r="S17" s="1140"/>
      <c r="T17" s="1140"/>
      <c r="U17" s="1140"/>
      <c r="V17" s="1140"/>
      <c r="W17" s="1140"/>
      <c r="X17" s="1140"/>
      <c r="Y17" s="1140"/>
      <c r="Z17" s="1140"/>
      <c r="AA17" s="1140"/>
      <c r="AB17" s="1140"/>
      <c r="AC17" s="1140"/>
      <c r="AD17" s="1140"/>
      <c r="AE17" s="1140"/>
      <c r="AF17" s="1140"/>
      <c r="AG17" s="1140"/>
      <c r="AH17" s="1140"/>
      <c r="AI17" s="1140"/>
      <c r="AJ17" s="1140"/>
      <c r="AK17" s="1140"/>
      <c r="AL17" s="1140"/>
      <c r="AM17" s="1140"/>
      <c r="AN17" s="1140"/>
      <c r="AO17" s="1140"/>
      <c r="AP17" s="1140"/>
      <c r="AQ17" s="1141"/>
      <c r="AR17" s="10"/>
    </row>
    <row r="18" spans="1:44" ht="19">
      <c r="A18" s="2"/>
      <c r="B18" s="1139" t="s">
        <v>511</v>
      </c>
      <c r="C18" s="1140"/>
      <c r="D18" s="1140"/>
      <c r="E18" s="1140"/>
      <c r="F18" s="1140"/>
      <c r="G18" s="1140"/>
      <c r="H18" s="1140"/>
      <c r="I18" s="1140"/>
      <c r="J18" s="1140"/>
      <c r="K18" s="1140"/>
      <c r="L18" s="1140"/>
      <c r="M18" s="1140"/>
      <c r="N18" s="1140"/>
      <c r="O18" s="1140"/>
      <c r="P18" s="1140"/>
      <c r="Q18" s="1140"/>
      <c r="R18" s="1140"/>
      <c r="S18" s="1140"/>
      <c r="T18" s="1140"/>
      <c r="U18" s="1140"/>
      <c r="V18" s="1140"/>
      <c r="W18" s="1140"/>
      <c r="X18" s="1140"/>
      <c r="Y18" s="1140"/>
      <c r="Z18" s="1140"/>
      <c r="AA18" s="1140"/>
      <c r="AB18" s="1140"/>
      <c r="AC18" s="1140"/>
      <c r="AD18" s="1140"/>
      <c r="AE18" s="1140"/>
      <c r="AF18" s="1140"/>
      <c r="AG18" s="1140"/>
      <c r="AH18" s="1140"/>
      <c r="AI18" s="1140"/>
      <c r="AJ18" s="1140"/>
      <c r="AK18" s="1140"/>
      <c r="AL18" s="1140"/>
      <c r="AM18" s="1140"/>
      <c r="AN18" s="1140"/>
      <c r="AO18" s="1140"/>
      <c r="AP18" s="1140"/>
      <c r="AQ18" s="1141"/>
      <c r="AR18" s="10"/>
    </row>
    <row r="19" spans="1:44" ht="19">
      <c r="A19" s="2"/>
      <c r="B19" s="1139" t="s">
        <v>644</v>
      </c>
      <c r="C19" s="1140"/>
      <c r="D19" s="1140"/>
      <c r="E19" s="1140"/>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0"/>
      <c r="AI19" s="1140"/>
      <c r="AJ19" s="1140"/>
      <c r="AK19" s="1140"/>
      <c r="AL19" s="1140"/>
      <c r="AM19" s="1140"/>
      <c r="AN19" s="1140"/>
      <c r="AO19" s="1140"/>
      <c r="AP19" s="1140"/>
      <c r="AQ19" s="1141"/>
      <c r="AR19" s="10"/>
    </row>
    <row r="20" spans="1:44" ht="19">
      <c r="A20" s="2"/>
      <c r="B20" s="1139" t="s">
        <v>645</v>
      </c>
      <c r="C20" s="1140"/>
      <c r="D20" s="1140"/>
      <c r="E20" s="1140"/>
      <c r="F20" s="1140"/>
      <c r="G20" s="1140"/>
      <c r="H20" s="1140"/>
      <c r="I20" s="1140"/>
      <c r="J20" s="1140"/>
      <c r="K20" s="1140"/>
      <c r="L20" s="1140"/>
      <c r="M20" s="1140"/>
      <c r="N20" s="1140"/>
      <c r="O20" s="1140"/>
      <c r="P20" s="1140"/>
      <c r="Q20" s="1140"/>
      <c r="R20" s="1140"/>
      <c r="S20" s="1140"/>
      <c r="T20" s="1140"/>
      <c r="U20" s="1140"/>
      <c r="V20" s="1140"/>
      <c r="W20" s="1140"/>
      <c r="X20" s="1140"/>
      <c r="Y20" s="1140"/>
      <c r="Z20" s="1140"/>
      <c r="AA20" s="1140"/>
      <c r="AB20" s="1140"/>
      <c r="AC20" s="1140"/>
      <c r="AD20" s="1140"/>
      <c r="AE20" s="1140"/>
      <c r="AF20" s="1140"/>
      <c r="AG20" s="1140"/>
      <c r="AH20" s="1140"/>
      <c r="AI20" s="1140"/>
      <c r="AJ20" s="1140"/>
      <c r="AK20" s="1140"/>
      <c r="AL20" s="1140"/>
      <c r="AM20" s="1140"/>
      <c r="AN20" s="1140"/>
      <c r="AO20" s="1140"/>
      <c r="AP20" s="1140"/>
      <c r="AQ20" s="1141"/>
      <c r="AR20" s="10"/>
    </row>
    <row r="21" spans="1:44" ht="19">
      <c r="A21" s="2"/>
      <c r="B21" s="1139" t="s">
        <v>646</v>
      </c>
      <c r="C21" s="1140"/>
      <c r="D21" s="1140"/>
      <c r="E21" s="1140"/>
      <c r="F21" s="1140"/>
      <c r="G21" s="1140"/>
      <c r="H21" s="1140"/>
      <c r="I21" s="1140"/>
      <c r="J21" s="1140"/>
      <c r="K21" s="1140"/>
      <c r="L21" s="1140"/>
      <c r="M21" s="1140"/>
      <c r="N21" s="1140"/>
      <c r="O21" s="1140"/>
      <c r="P21" s="1140"/>
      <c r="Q21" s="1140"/>
      <c r="R21" s="1140"/>
      <c r="S21" s="1140"/>
      <c r="T21" s="1140"/>
      <c r="U21" s="1140"/>
      <c r="V21" s="1140"/>
      <c r="W21" s="1140"/>
      <c r="X21" s="1140"/>
      <c r="Y21" s="1140"/>
      <c r="Z21" s="1140"/>
      <c r="AA21" s="1140"/>
      <c r="AB21" s="1140"/>
      <c r="AC21" s="1140"/>
      <c r="AD21" s="1140"/>
      <c r="AE21" s="1140"/>
      <c r="AF21" s="1140"/>
      <c r="AG21" s="1140"/>
      <c r="AH21" s="1140"/>
      <c r="AI21" s="1140"/>
      <c r="AJ21" s="1140"/>
      <c r="AK21" s="1140"/>
      <c r="AL21" s="1140"/>
      <c r="AM21" s="1140"/>
      <c r="AN21" s="1140"/>
      <c r="AO21" s="1140"/>
      <c r="AP21" s="1140"/>
      <c r="AQ21" s="1141"/>
      <c r="AR21" s="10"/>
    </row>
    <row r="22" spans="1:44" ht="19">
      <c r="A22" s="2"/>
      <c r="B22" s="1139" t="s">
        <v>714</v>
      </c>
      <c r="C22" s="1140"/>
      <c r="D22" s="1140"/>
      <c r="E22" s="1140"/>
      <c r="F22" s="1140"/>
      <c r="G22" s="1140"/>
      <c r="H22" s="1140"/>
      <c r="I22" s="1140"/>
      <c r="J22" s="1140"/>
      <c r="K22" s="1140"/>
      <c r="L22" s="1140"/>
      <c r="M22" s="1140"/>
      <c r="N22" s="1140"/>
      <c r="O22" s="1140"/>
      <c r="P22" s="1140"/>
      <c r="Q22" s="1140"/>
      <c r="R22" s="1140"/>
      <c r="S22" s="1140"/>
      <c r="T22" s="1140"/>
      <c r="U22" s="1140"/>
      <c r="V22" s="1140"/>
      <c r="W22" s="1140"/>
      <c r="X22" s="1140"/>
      <c r="Y22" s="1140"/>
      <c r="Z22" s="1140"/>
      <c r="AA22" s="1140"/>
      <c r="AB22" s="1140"/>
      <c r="AC22" s="1140"/>
      <c r="AD22" s="1140"/>
      <c r="AE22" s="1140"/>
      <c r="AF22" s="1140"/>
      <c r="AG22" s="1140"/>
      <c r="AH22" s="1140"/>
      <c r="AI22" s="1140"/>
      <c r="AJ22" s="1140"/>
      <c r="AK22" s="1140"/>
      <c r="AL22" s="1140"/>
      <c r="AM22" s="1140"/>
      <c r="AN22" s="1140"/>
      <c r="AO22" s="1140"/>
      <c r="AP22" s="1140"/>
      <c r="AQ22" s="1141"/>
      <c r="AR22" s="10"/>
    </row>
    <row r="23" spans="1:44" ht="19">
      <c r="A23" s="2"/>
      <c r="B23" s="1139" t="s">
        <v>501</v>
      </c>
      <c r="C23" s="1140"/>
      <c r="D23" s="1140"/>
      <c r="E23" s="1140"/>
      <c r="F23" s="1140"/>
      <c r="G23" s="1140"/>
      <c r="H23" s="1140"/>
      <c r="I23" s="1140"/>
      <c r="J23" s="1140"/>
      <c r="K23" s="1140"/>
      <c r="L23" s="1140"/>
      <c r="M23" s="1140"/>
      <c r="N23" s="1140"/>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c r="AL23" s="1140"/>
      <c r="AM23" s="1140"/>
      <c r="AN23" s="1140"/>
      <c r="AO23" s="1140"/>
      <c r="AP23" s="1140"/>
      <c r="AQ23" s="1141"/>
      <c r="AR23" s="10"/>
    </row>
    <row r="24" spans="1:44" ht="19">
      <c r="A24" s="2"/>
      <c r="B24" s="1139" t="s">
        <v>719</v>
      </c>
      <c r="C24" s="1140"/>
      <c r="D24" s="1140"/>
      <c r="E24" s="1140"/>
      <c r="F24" s="1140"/>
      <c r="G24" s="1140"/>
      <c r="H24" s="1140"/>
      <c r="I24" s="1140"/>
      <c r="J24" s="1140"/>
      <c r="K24" s="1140"/>
      <c r="L24" s="1140"/>
      <c r="M24" s="1140"/>
      <c r="N24" s="1140"/>
      <c r="O24" s="1140"/>
      <c r="P24" s="1140"/>
      <c r="Q24" s="1140"/>
      <c r="R24" s="1140"/>
      <c r="S24" s="1140"/>
      <c r="T24" s="1140"/>
      <c r="U24" s="1140"/>
      <c r="V24" s="1140"/>
      <c r="W24" s="1140"/>
      <c r="X24" s="1140"/>
      <c r="Y24" s="1140"/>
      <c r="Z24" s="1140"/>
      <c r="AA24" s="1140"/>
      <c r="AB24" s="1140"/>
      <c r="AC24" s="1140"/>
      <c r="AD24" s="1140"/>
      <c r="AE24" s="1140"/>
      <c r="AF24" s="1140"/>
      <c r="AG24" s="1140"/>
      <c r="AH24" s="1140"/>
      <c r="AI24" s="1140"/>
      <c r="AJ24" s="1140"/>
      <c r="AK24" s="1140"/>
      <c r="AL24" s="1140"/>
      <c r="AM24" s="1140"/>
      <c r="AN24" s="1140"/>
      <c r="AO24" s="1140"/>
      <c r="AP24" s="1140"/>
      <c r="AQ24" s="1141"/>
      <c r="AR24" s="255"/>
    </row>
    <row r="25" spans="1:44" ht="19">
      <c r="B25" s="1139" t="s">
        <v>720</v>
      </c>
      <c r="C25" s="1140"/>
      <c r="D25" s="1140"/>
      <c r="E25" s="1140"/>
      <c r="F25" s="1140"/>
      <c r="G25" s="1140"/>
      <c r="H25" s="1140"/>
      <c r="I25" s="1140"/>
      <c r="J25" s="1140"/>
      <c r="K25" s="1140"/>
      <c r="L25" s="1140"/>
      <c r="M25" s="1140"/>
      <c r="N25" s="1140"/>
      <c r="O25" s="1140"/>
      <c r="P25" s="1140"/>
      <c r="Q25" s="1140"/>
      <c r="R25" s="1140"/>
      <c r="S25" s="1140"/>
      <c r="T25" s="1140"/>
      <c r="U25" s="1140"/>
      <c r="V25" s="1140"/>
      <c r="W25" s="1140"/>
      <c r="X25" s="1140"/>
      <c r="Y25" s="1140"/>
      <c r="Z25" s="1140"/>
      <c r="AA25" s="1140"/>
      <c r="AB25" s="1140"/>
      <c r="AC25" s="1140"/>
      <c r="AD25" s="1140"/>
      <c r="AE25" s="1140"/>
      <c r="AF25" s="1140"/>
      <c r="AG25" s="1140"/>
      <c r="AH25" s="1140"/>
      <c r="AI25" s="1140"/>
      <c r="AJ25" s="1140"/>
      <c r="AK25" s="1140"/>
      <c r="AL25" s="1140"/>
      <c r="AM25" s="1140"/>
      <c r="AN25" s="1140"/>
      <c r="AO25" s="1140"/>
      <c r="AP25" s="1140"/>
      <c r="AQ25" s="1141"/>
    </row>
    <row r="26" spans="1:44" ht="19">
      <c r="B26" s="1139" t="s">
        <v>502</v>
      </c>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1"/>
    </row>
    <row r="27" spans="1:44" ht="19">
      <c r="B27" s="1139" t="s">
        <v>721</v>
      </c>
      <c r="C27" s="1140"/>
      <c r="D27" s="1140"/>
      <c r="E27" s="1140"/>
      <c r="F27" s="1140"/>
      <c r="G27" s="1140"/>
      <c r="H27" s="1140"/>
      <c r="I27" s="1140"/>
      <c r="J27" s="1140"/>
      <c r="K27" s="1140"/>
      <c r="L27" s="1140"/>
      <c r="M27" s="1140"/>
      <c r="N27" s="1140"/>
      <c r="O27" s="1140"/>
      <c r="P27" s="1140"/>
      <c r="Q27" s="1140"/>
      <c r="R27" s="1140"/>
      <c r="S27" s="1140"/>
      <c r="T27" s="1140"/>
      <c r="U27" s="1140"/>
      <c r="V27" s="1140"/>
      <c r="W27" s="1140"/>
      <c r="X27" s="1140"/>
      <c r="Y27" s="1140"/>
      <c r="Z27" s="1140"/>
      <c r="AA27" s="1140"/>
      <c r="AB27" s="1140"/>
      <c r="AC27" s="1140"/>
      <c r="AD27" s="1140"/>
      <c r="AE27" s="1140"/>
      <c r="AF27" s="1140"/>
      <c r="AG27" s="1140"/>
      <c r="AH27" s="1140"/>
      <c r="AI27" s="1140"/>
      <c r="AJ27" s="1140"/>
      <c r="AK27" s="1140"/>
      <c r="AL27" s="1140"/>
      <c r="AM27" s="1140"/>
      <c r="AN27" s="1140"/>
      <c r="AO27" s="1140"/>
      <c r="AP27" s="1140"/>
      <c r="AQ27" s="1141"/>
    </row>
    <row r="28" spans="1:44" ht="19">
      <c r="B28" s="1139" t="s">
        <v>722</v>
      </c>
      <c r="C28" s="1140"/>
      <c r="D28" s="1140"/>
      <c r="E28" s="1140"/>
      <c r="F28" s="1140"/>
      <c r="G28" s="1140"/>
      <c r="H28" s="1140"/>
      <c r="I28" s="1140"/>
      <c r="J28" s="1140"/>
      <c r="K28" s="1140"/>
      <c r="L28" s="1140"/>
      <c r="M28" s="1140"/>
      <c r="N28" s="1140"/>
      <c r="O28" s="1140"/>
      <c r="P28" s="1140"/>
      <c r="Q28" s="1140"/>
      <c r="R28" s="1140"/>
      <c r="S28" s="1140"/>
      <c r="T28" s="1140"/>
      <c r="U28" s="1140"/>
      <c r="V28" s="1140"/>
      <c r="W28" s="1140"/>
      <c r="X28" s="1140"/>
      <c r="Y28" s="1140"/>
      <c r="Z28" s="1140"/>
      <c r="AA28" s="1140"/>
      <c r="AB28" s="1140"/>
      <c r="AC28" s="1140"/>
      <c r="AD28" s="1140"/>
      <c r="AE28" s="1140"/>
      <c r="AF28" s="1140"/>
      <c r="AG28" s="1140"/>
      <c r="AH28" s="1140"/>
      <c r="AI28" s="1140"/>
      <c r="AJ28" s="1140"/>
      <c r="AK28" s="1140"/>
      <c r="AL28" s="1140"/>
      <c r="AM28" s="1140"/>
      <c r="AN28" s="1140"/>
      <c r="AO28" s="1140"/>
      <c r="AP28" s="1140"/>
      <c r="AQ28" s="1141"/>
    </row>
    <row r="29" spans="1:44" ht="19">
      <c r="B29" s="1139" t="s">
        <v>672</v>
      </c>
      <c r="C29" s="1140"/>
      <c r="D29" s="1140"/>
      <c r="E29" s="1140"/>
      <c r="F29" s="1140"/>
      <c r="G29" s="1140"/>
      <c r="H29" s="1140"/>
      <c r="I29" s="1140"/>
      <c r="J29" s="1140"/>
      <c r="K29" s="1140"/>
      <c r="L29" s="1140"/>
      <c r="M29" s="1140"/>
      <c r="N29" s="1140"/>
      <c r="O29" s="1140"/>
      <c r="P29" s="1140"/>
      <c r="Q29" s="1140"/>
      <c r="R29" s="1140"/>
      <c r="S29" s="1140"/>
      <c r="T29" s="1140"/>
      <c r="U29" s="1140"/>
      <c r="V29" s="1140"/>
      <c r="W29" s="1140"/>
      <c r="X29" s="1140"/>
      <c r="Y29" s="1140"/>
      <c r="Z29" s="1140"/>
      <c r="AA29" s="1140"/>
      <c r="AB29" s="1140"/>
      <c r="AC29" s="1140"/>
      <c r="AD29" s="1140"/>
      <c r="AE29" s="1140"/>
      <c r="AF29" s="1140"/>
      <c r="AG29" s="1140"/>
      <c r="AH29" s="1140"/>
      <c r="AI29" s="1140"/>
      <c r="AJ29" s="1140"/>
      <c r="AK29" s="1140"/>
      <c r="AL29" s="1140"/>
      <c r="AM29" s="1140"/>
      <c r="AN29" s="1140"/>
      <c r="AO29" s="1140"/>
      <c r="AP29" s="1140"/>
      <c r="AQ29" s="1141"/>
    </row>
    <row r="30" spans="1:44" ht="19">
      <c r="B30" s="1139" t="s">
        <v>673</v>
      </c>
      <c r="C30" s="1140"/>
      <c r="D30" s="1140"/>
      <c r="E30" s="1140"/>
      <c r="F30" s="1140"/>
      <c r="G30" s="1140"/>
      <c r="H30" s="1140"/>
      <c r="I30" s="1140"/>
      <c r="J30" s="1140"/>
      <c r="K30" s="1140"/>
      <c r="L30" s="1140"/>
      <c r="M30" s="1140"/>
      <c r="N30" s="1140"/>
      <c r="O30" s="1140"/>
      <c r="P30" s="1140"/>
      <c r="Q30" s="1140"/>
      <c r="R30" s="1140"/>
      <c r="S30" s="1140"/>
      <c r="T30" s="1140"/>
      <c r="U30" s="1140"/>
      <c r="V30" s="1140"/>
      <c r="W30" s="1140"/>
      <c r="X30" s="1140"/>
      <c r="Y30" s="1140"/>
      <c r="Z30" s="1140"/>
      <c r="AA30" s="1140"/>
      <c r="AB30" s="1140"/>
      <c r="AC30" s="1140"/>
      <c r="AD30" s="1140"/>
      <c r="AE30" s="1140"/>
      <c r="AF30" s="1140"/>
      <c r="AG30" s="1140"/>
      <c r="AH30" s="1140"/>
      <c r="AI30" s="1140"/>
      <c r="AJ30" s="1140"/>
      <c r="AK30" s="1140"/>
      <c r="AL30" s="1140"/>
      <c r="AM30" s="1140"/>
      <c r="AN30" s="1140"/>
      <c r="AO30" s="1140"/>
      <c r="AP30" s="1140"/>
      <c r="AQ30" s="1141"/>
    </row>
    <row r="31" spans="1:44" ht="20" thickBot="1">
      <c r="B31" s="1142" t="s">
        <v>78</v>
      </c>
      <c r="C31" s="1143"/>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1143"/>
      <c r="Z31" s="1143"/>
      <c r="AA31" s="1143"/>
      <c r="AB31" s="1143"/>
      <c r="AC31" s="1143"/>
      <c r="AD31" s="1143"/>
      <c r="AE31" s="1143"/>
      <c r="AF31" s="1143"/>
      <c r="AG31" s="1143"/>
      <c r="AH31" s="1143"/>
      <c r="AI31" s="1143"/>
      <c r="AJ31" s="1143"/>
      <c r="AK31" s="1143"/>
      <c r="AL31" s="1143"/>
      <c r="AM31" s="1143"/>
      <c r="AN31" s="1143"/>
      <c r="AO31" s="1143"/>
      <c r="AP31" s="1143"/>
      <c r="AQ31" s="1144"/>
    </row>
    <row r="56" ht="5.75" customHeight="1"/>
  </sheetData>
  <sheetProtection selectLockedCells="1" selectUnlockedCells="1"/>
  <mergeCells count="31">
    <mergeCell ref="B11:AQ11"/>
    <mergeCell ref="B10:AQ10"/>
    <mergeCell ref="B25:AQ25"/>
    <mergeCell ref="B23:AQ23"/>
    <mergeCell ref="B24:AQ24"/>
    <mergeCell ref="B20:AQ20"/>
    <mergeCell ref="B21:AQ21"/>
    <mergeCell ref="B1:AQ1"/>
    <mergeCell ref="B2:AQ2"/>
    <mergeCell ref="B8:AQ8"/>
    <mergeCell ref="B7:AQ7"/>
    <mergeCell ref="B6:AQ6"/>
    <mergeCell ref="B5:AQ5"/>
    <mergeCell ref="B3:AQ3"/>
    <mergeCell ref="B4:AQ4"/>
    <mergeCell ref="B29:AQ29"/>
    <mergeCell ref="B30:AQ30"/>
    <mergeCell ref="B9:AQ9"/>
    <mergeCell ref="B31:AQ31"/>
    <mergeCell ref="B26:AQ26"/>
    <mergeCell ref="B27:AQ27"/>
    <mergeCell ref="B12:AQ12"/>
    <mergeCell ref="B18:AQ18"/>
    <mergeCell ref="B17:AQ17"/>
    <mergeCell ref="B16:AQ16"/>
    <mergeCell ref="B15:AQ15"/>
    <mergeCell ref="B14:AQ14"/>
    <mergeCell ref="B13:AQ13"/>
    <mergeCell ref="B22:AQ22"/>
    <mergeCell ref="B28:AQ28"/>
    <mergeCell ref="B19:AQ19"/>
  </mergeCells>
  <pageMargins left="0.7" right="0.7" top="0.75" bottom="0.75" header="0.3" footer="0.3"/>
  <pageSetup scale="97" orientation="portrait" r:id="rId1"/>
  <headerFooter>
    <oddFooter>&amp;L&amp;8 1AF0003 &amp;A&amp;C&amp;8&amp;KFF0000Printed Copy Uncontrolled.  
Latest Edition on AMG Intranet Site (http://ride.amgeneralintranet.com)&amp;R&amp;8Rev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AD8F5-485D-4FC7-B2ED-16500A203460}">
  <sheetPr codeName="Sheet7"/>
  <dimension ref="A1"/>
  <sheetViews>
    <sheetView windowProtection="1" view="pageLayout" zoomScale="65" zoomScaleNormal="55" zoomScalePageLayoutView="65" workbookViewId="0">
      <selection activeCell="O3" sqref="O3"/>
    </sheetView>
  </sheetViews>
  <sheetFormatPr baseColWidth="10" defaultColWidth="8.83203125" defaultRowHeight="15"/>
  <cols>
    <col min="8" max="13" width="8.6640625" bestFit="1" customWidth="1"/>
  </cols>
  <sheetData/>
  <sheetProtection algorithmName="SHA-512" hashValue="iXjoOzxfpisnjMsREkWs6xoH66v95hpQtdETthRqkx93dF6UMhGAD6SyDuny3PSWo137iz/qf8pqO9kygEjyKA==" saltValue="Z1OnNrmI8isSw/A48HcVzA==" spinCount="100000" sheet="1" scenarios="1" formatCells="0" formatColumns="0" formatRows="0" insertColumns="0" insertRows="0" selectLockedCells="1"/>
  <pageMargins left="0.7" right="0.7" top="0.75" bottom="0.75" header="0.3" footer="0.3"/>
  <pageSetup scale="68" orientation="portrait" r:id="rId1"/>
  <headerFooter>
    <oddFooter>&amp;L 1AF0003 &amp;A&amp;C&amp;KFF0000Printed Copy Uncontrolled.  
Latest Edition on AMG Intranet Site (http://ride.amgeneralintranet.com)&amp;RRev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C0ED-7A23-4923-9D08-45450CCEADED}">
  <sheetPr>
    <pageSetUpPr fitToPage="1"/>
  </sheetPr>
  <dimension ref="A1:BF38"/>
  <sheetViews>
    <sheetView windowProtection="1" showGridLines="0" showRuler="0" view="pageLayout" zoomScaleNormal="70" workbookViewId="0">
      <selection activeCell="B28" sqref="B28:AQ28"/>
    </sheetView>
  </sheetViews>
  <sheetFormatPr baseColWidth="10" defaultColWidth="3.33203125" defaultRowHeight="15"/>
  <cols>
    <col min="1" max="1" width="12.5" style="244" customWidth="1"/>
    <col min="2" max="3" width="15.1640625" style="244" customWidth="1"/>
    <col min="4" max="4" width="16.5" style="244" customWidth="1"/>
    <col min="5" max="5" width="5.5" style="244" customWidth="1"/>
    <col min="6" max="6" width="10.6640625" style="244" customWidth="1"/>
    <col min="7" max="7" width="18.5" style="244" customWidth="1"/>
    <col min="8" max="8" width="17.6640625" style="244" customWidth="1"/>
    <col min="9" max="9" width="5.5" style="244" customWidth="1"/>
    <col min="10" max="10" width="19.5" style="244" customWidth="1"/>
    <col min="11" max="11" width="5.5" style="244" customWidth="1"/>
    <col min="12" max="12" width="7.5" style="244" customWidth="1"/>
    <col min="13" max="13" width="18" style="244" customWidth="1"/>
    <col min="14" max="15" width="13.6640625" style="244" customWidth="1"/>
    <col min="16" max="18" width="5.5" style="244" customWidth="1"/>
    <col min="19" max="19" width="7.5" style="244" customWidth="1"/>
    <col min="20" max="30" width="18.33203125" customWidth="1"/>
    <col min="31" max="59" width="2.1640625" customWidth="1"/>
  </cols>
  <sheetData>
    <row r="1" spans="1:58" ht="14" customHeight="1" thickBot="1"/>
    <row r="2" spans="1:58" ht="14" customHeight="1">
      <c r="A2" s="370" t="s">
        <v>436</v>
      </c>
      <c r="B2" s="1182">
        <f>Information!D39</f>
        <v>0</v>
      </c>
      <c r="C2" s="1183"/>
      <c r="D2" s="1184"/>
      <c r="E2" s="1185"/>
      <c r="F2" s="1186" t="s">
        <v>127</v>
      </c>
      <c r="G2" s="1187"/>
      <c r="H2" s="1187"/>
      <c r="I2" s="1188"/>
      <c r="J2" s="1189"/>
      <c r="K2" s="1190"/>
      <c r="L2" s="1191"/>
      <c r="M2" s="1192"/>
      <c r="N2" s="371" t="s">
        <v>129</v>
      </c>
      <c r="O2" s="1193"/>
      <c r="P2" s="1191"/>
      <c r="Q2" s="1191"/>
      <c r="R2" s="1191"/>
      <c r="S2" s="1194"/>
    </row>
    <row r="3" spans="1:58" ht="26" customHeight="1">
      <c r="A3" s="372" t="s">
        <v>396</v>
      </c>
      <c r="B3" s="898">
        <f>Information!D19</f>
        <v>0</v>
      </c>
      <c r="C3" s="899"/>
      <c r="D3" s="900" t="s">
        <v>489</v>
      </c>
      <c r="E3" s="901">
        <f>Information!D20</f>
        <v>0</v>
      </c>
      <c r="F3" s="1195" t="s">
        <v>128</v>
      </c>
      <c r="G3" s="1196"/>
      <c r="H3" s="1196"/>
      <c r="I3" s="1197"/>
      <c r="J3" s="1198"/>
      <c r="K3" s="1199"/>
      <c r="L3" s="1172"/>
      <c r="M3" s="1200"/>
      <c r="N3" s="373" t="s">
        <v>130</v>
      </c>
      <c r="O3" s="1201"/>
      <c r="P3" s="1202"/>
      <c r="Q3" s="1202"/>
      <c r="R3" s="1202"/>
      <c r="S3" s="1203"/>
    </row>
    <row r="4" spans="1:58" ht="14" customHeight="1" thickBot="1">
      <c r="A4" s="372" t="s">
        <v>437</v>
      </c>
      <c r="B4" s="1160">
        <f>Information!D18</f>
        <v>0</v>
      </c>
      <c r="C4" s="1161"/>
      <c r="D4" s="1162"/>
      <c r="E4" s="1163"/>
      <c r="F4" s="1164" t="s">
        <v>113</v>
      </c>
      <c r="G4" s="1165"/>
      <c r="H4" s="1165"/>
      <c r="I4" s="1166"/>
      <c r="J4" s="1167"/>
      <c r="K4" s="1168"/>
      <c r="L4" s="1169"/>
      <c r="M4" s="1170"/>
      <c r="N4" s="373" t="s">
        <v>131</v>
      </c>
      <c r="O4" s="1171"/>
      <c r="P4" s="1172"/>
      <c r="Q4" s="1172"/>
      <c r="R4" s="1172"/>
      <c r="S4" s="1173"/>
    </row>
    <row r="5" spans="1:58" ht="14" customHeight="1" thickBot="1">
      <c r="A5" s="374" t="s">
        <v>114</v>
      </c>
      <c r="B5" s="1174"/>
      <c r="C5" s="1175"/>
      <c r="D5" s="1176"/>
      <c r="E5" s="1176"/>
      <c r="F5" s="1177"/>
      <c r="G5" s="1177"/>
      <c r="H5" s="1177"/>
      <c r="I5" s="1177"/>
      <c r="J5" s="1177"/>
      <c r="K5" s="1177"/>
      <c r="L5" s="1177"/>
      <c r="M5" s="1178"/>
      <c r="N5" s="375" t="s">
        <v>132</v>
      </c>
      <c r="O5" s="1179"/>
      <c r="P5" s="1180"/>
      <c r="Q5" s="1180"/>
      <c r="R5" s="1180"/>
      <c r="S5" s="1181"/>
    </row>
    <row r="6" spans="1:58" ht="14" customHeight="1">
      <c r="A6" s="376"/>
      <c r="B6" s="377"/>
      <c r="C6" s="377"/>
      <c r="D6" s="377"/>
      <c r="E6" s="377"/>
      <c r="F6" s="377"/>
      <c r="G6" s="377"/>
      <c r="H6" s="377"/>
      <c r="I6" s="377"/>
      <c r="J6" s="377"/>
      <c r="K6" s="377"/>
      <c r="L6" s="377"/>
      <c r="M6" s="377"/>
      <c r="N6" s="378"/>
      <c r="O6" s="378"/>
      <c r="P6" s="378"/>
      <c r="Q6" s="378"/>
      <c r="R6" s="378"/>
      <c r="S6" s="378"/>
    </row>
    <row r="7" spans="1:58" ht="14" customHeight="1" thickBot="1">
      <c r="A7" s="379"/>
      <c r="B7" s="379"/>
      <c r="C7" s="379"/>
      <c r="D7" s="379"/>
      <c r="E7" s="380"/>
      <c r="F7" s="380"/>
      <c r="G7" s="380"/>
      <c r="H7" s="380"/>
      <c r="I7" s="381"/>
      <c r="J7" s="380"/>
      <c r="K7" s="380"/>
      <c r="L7" s="381"/>
      <c r="M7" s="380"/>
      <c r="N7" s="380"/>
      <c r="O7" s="381"/>
      <c r="P7" s="381"/>
      <c r="Q7" s="381"/>
      <c r="R7" s="381"/>
      <c r="S7" s="381"/>
    </row>
    <row r="8" spans="1:58" ht="14" customHeight="1" thickBot="1">
      <c r="A8" s="1155"/>
      <c r="B8" s="1156"/>
      <c r="C8" s="1156"/>
      <c r="D8" s="1156"/>
      <c r="E8" s="1156"/>
      <c r="F8" s="1156"/>
      <c r="G8" s="1156"/>
      <c r="H8" s="1156"/>
      <c r="I8" s="1156"/>
      <c r="J8" s="1156"/>
      <c r="K8" s="1156"/>
      <c r="L8" s="1156"/>
      <c r="M8" s="1156"/>
      <c r="N8" s="1156"/>
      <c r="O8" s="1157" t="s">
        <v>115</v>
      </c>
      <c r="P8" s="1158"/>
      <c r="Q8" s="1158"/>
      <c r="R8" s="1158"/>
      <c r="S8" s="1159"/>
    </row>
    <row r="9" spans="1:58" ht="87.5" customHeight="1" thickBot="1">
      <c r="A9" s="382" t="s">
        <v>654</v>
      </c>
      <c r="B9" s="383" t="s">
        <v>655</v>
      </c>
      <c r="C9" s="383" t="s">
        <v>117</v>
      </c>
      <c r="D9" s="383" t="s">
        <v>118</v>
      </c>
      <c r="E9" s="384" t="s">
        <v>119</v>
      </c>
      <c r="F9" s="902" t="s">
        <v>649</v>
      </c>
      <c r="G9" s="383" t="s">
        <v>656</v>
      </c>
      <c r="H9" s="383" t="s">
        <v>657</v>
      </c>
      <c r="I9" s="385" t="s">
        <v>121</v>
      </c>
      <c r="J9" s="383" t="s">
        <v>658</v>
      </c>
      <c r="K9" s="386" t="s">
        <v>122</v>
      </c>
      <c r="L9" s="387" t="s">
        <v>123</v>
      </c>
      <c r="M9" s="383" t="s">
        <v>124</v>
      </c>
      <c r="N9" s="388" t="s">
        <v>125</v>
      </c>
      <c r="O9" s="382" t="s">
        <v>126</v>
      </c>
      <c r="P9" s="384" t="s">
        <v>119</v>
      </c>
      <c r="Q9" s="385" t="s">
        <v>121</v>
      </c>
      <c r="R9" s="386" t="s">
        <v>122</v>
      </c>
      <c r="S9" s="389" t="s">
        <v>123</v>
      </c>
    </row>
    <row r="10" spans="1:58">
      <c r="A10" s="263"/>
      <c r="B10" s="110"/>
      <c r="C10" s="110"/>
      <c r="D10" s="110"/>
      <c r="E10" s="111"/>
      <c r="F10" s="110"/>
      <c r="G10" s="110"/>
      <c r="H10" s="110"/>
      <c r="I10" s="112"/>
      <c r="J10" s="110"/>
      <c r="K10" s="113"/>
      <c r="L10" s="903">
        <f>E10*I10*K10</f>
        <v>0</v>
      </c>
      <c r="M10" s="110"/>
      <c r="N10" s="117"/>
      <c r="O10" s="109"/>
      <c r="P10" s="111"/>
      <c r="Q10" s="112"/>
      <c r="R10" s="113"/>
      <c r="S10" s="904">
        <f>P10*Q10*R10</f>
        <v>0</v>
      </c>
    </row>
    <row r="11" spans="1:58">
      <c r="A11" s="269"/>
      <c r="B11" s="905"/>
      <c r="C11" s="905"/>
      <c r="D11" s="905"/>
      <c r="E11" s="906"/>
      <c r="F11" s="905"/>
      <c r="G11" s="905"/>
      <c r="H11" s="905"/>
      <c r="I11" s="907"/>
      <c r="J11" s="905"/>
      <c r="K11" s="908"/>
      <c r="L11" s="909">
        <f>E11*I11*K11</f>
        <v>0</v>
      </c>
      <c r="M11" s="905"/>
      <c r="N11" s="270"/>
      <c r="O11" s="269"/>
      <c r="P11" s="906"/>
      <c r="Q11" s="907"/>
      <c r="R11" s="908"/>
      <c r="S11" s="910">
        <f>P11*Q11*R11</f>
        <v>0</v>
      </c>
    </row>
    <row r="12" spans="1:58">
      <c r="A12" s="269"/>
      <c r="B12" s="905"/>
      <c r="C12" s="905"/>
      <c r="D12" s="905"/>
      <c r="E12" s="906"/>
      <c r="F12" s="905"/>
      <c r="G12" s="905"/>
      <c r="H12" s="905"/>
      <c r="I12" s="907"/>
      <c r="J12" s="905"/>
      <c r="K12" s="908"/>
      <c r="L12" s="909">
        <f t="shared" ref="L12:L38" si="0">E12*I12*K12</f>
        <v>0</v>
      </c>
      <c r="M12" s="905"/>
      <c r="N12" s="270"/>
      <c r="O12" s="269"/>
      <c r="P12" s="906"/>
      <c r="Q12" s="907"/>
      <c r="R12" s="908"/>
      <c r="S12" s="910">
        <f t="shared" ref="S12:S38" si="1">P12*Q12*R12</f>
        <v>0</v>
      </c>
    </row>
    <row r="13" spans="1:58" ht="15" customHeight="1">
      <c r="A13" s="269"/>
      <c r="B13" s="905"/>
      <c r="C13" s="905"/>
      <c r="D13" s="905"/>
      <c r="E13" s="906"/>
      <c r="F13" s="905"/>
      <c r="G13" s="905"/>
      <c r="H13" s="905"/>
      <c r="I13" s="907"/>
      <c r="J13" s="905"/>
      <c r="K13" s="908"/>
      <c r="L13" s="909">
        <f t="shared" si="0"/>
        <v>0</v>
      </c>
      <c r="M13" s="905"/>
      <c r="N13" s="270"/>
      <c r="O13" s="269"/>
      <c r="P13" s="906"/>
      <c r="Q13" s="907"/>
      <c r="R13" s="908"/>
      <c r="S13" s="910">
        <f t="shared" si="1"/>
        <v>0</v>
      </c>
    </row>
    <row r="14" spans="1:58" ht="15" customHeight="1">
      <c r="A14" s="269"/>
      <c r="B14" s="905"/>
      <c r="C14" s="905"/>
      <c r="D14" s="905"/>
      <c r="E14" s="906"/>
      <c r="F14" s="905"/>
      <c r="G14" s="905"/>
      <c r="H14" s="905"/>
      <c r="I14" s="907"/>
      <c r="J14" s="905"/>
      <c r="K14" s="908"/>
      <c r="L14" s="909">
        <f t="shared" si="0"/>
        <v>0</v>
      </c>
      <c r="M14" s="905"/>
      <c r="N14" s="270"/>
      <c r="O14" s="269"/>
      <c r="P14" s="906"/>
      <c r="Q14" s="907"/>
      <c r="R14" s="908"/>
      <c r="S14" s="910">
        <f t="shared" si="1"/>
        <v>0</v>
      </c>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row>
    <row r="15" spans="1:58" ht="15" customHeight="1">
      <c r="A15" s="269"/>
      <c r="B15" s="905"/>
      <c r="C15" s="905"/>
      <c r="D15" s="905"/>
      <c r="E15" s="906"/>
      <c r="F15" s="905"/>
      <c r="G15" s="905"/>
      <c r="H15" s="905"/>
      <c r="I15" s="907"/>
      <c r="J15" s="905"/>
      <c r="K15" s="908"/>
      <c r="L15" s="909">
        <f t="shared" si="0"/>
        <v>0</v>
      </c>
      <c r="M15" s="905"/>
      <c r="N15" s="270"/>
      <c r="O15" s="269"/>
      <c r="P15" s="906"/>
      <c r="Q15" s="907"/>
      <c r="R15" s="908"/>
      <c r="S15" s="910">
        <f t="shared" si="1"/>
        <v>0</v>
      </c>
    </row>
    <row r="16" spans="1:58" ht="15" customHeight="1">
      <c r="A16" s="269"/>
      <c r="B16" s="905"/>
      <c r="C16" s="905"/>
      <c r="D16" s="905"/>
      <c r="E16" s="906"/>
      <c r="F16" s="905"/>
      <c r="G16" s="905"/>
      <c r="H16" s="905"/>
      <c r="I16" s="907"/>
      <c r="J16" s="905"/>
      <c r="K16" s="908"/>
      <c r="L16" s="909">
        <f t="shared" si="0"/>
        <v>0</v>
      </c>
      <c r="M16" s="905"/>
      <c r="N16" s="270"/>
      <c r="O16" s="269"/>
      <c r="P16" s="906"/>
      <c r="Q16" s="907"/>
      <c r="R16" s="908"/>
      <c r="S16" s="910">
        <f t="shared" si="1"/>
        <v>0</v>
      </c>
    </row>
    <row r="17" spans="1:19" ht="15" customHeight="1">
      <c r="A17" s="269"/>
      <c r="B17" s="905"/>
      <c r="C17" s="905"/>
      <c r="D17" s="905"/>
      <c r="E17" s="906"/>
      <c r="F17" s="905"/>
      <c r="G17" s="905"/>
      <c r="H17" s="905"/>
      <c r="I17" s="907"/>
      <c r="J17" s="905"/>
      <c r="K17" s="908"/>
      <c r="L17" s="909">
        <f t="shared" si="0"/>
        <v>0</v>
      </c>
      <c r="M17" s="905"/>
      <c r="N17" s="270"/>
      <c r="O17" s="269"/>
      <c r="P17" s="906"/>
      <c r="Q17" s="907"/>
      <c r="R17" s="908"/>
      <c r="S17" s="910">
        <f t="shared" si="1"/>
        <v>0</v>
      </c>
    </row>
    <row r="18" spans="1:19" ht="15" customHeight="1">
      <c r="A18" s="269"/>
      <c r="B18" s="905"/>
      <c r="C18" s="905"/>
      <c r="D18" s="905"/>
      <c r="E18" s="906"/>
      <c r="F18" s="905"/>
      <c r="G18" s="905"/>
      <c r="H18" s="905"/>
      <c r="I18" s="907"/>
      <c r="J18" s="905"/>
      <c r="K18" s="908"/>
      <c r="L18" s="909">
        <f t="shared" si="0"/>
        <v>0</v>
      </c>
      <c r="M18" s="905"/>
      <c r="N18" s="270"/>
      <c r="O18" s="269"/>
      <c r="P18" s="906"/>
      <c r="Q18" s="907"/>
      <c r="R18" s="908"/>
      <c r="S18" s="910">
        <f t="shared" si="1"/>
        <v>0</v>
      </c>
    </row>
    <row r="19" spans="1:19" ht="15" customHeight="1">
      <c r="A19" s="269"/>
      <c r="B19" s="905"/>
      <c r="C19" s="905"/>
      <c r="D19" s="905"/>
      <c r="E19" s="906"/>
      <c r="F19" s="905"/>
      <c r="G19" s="905"/>
      <c r="H19" s="905"/>
      <c r="I19" s="907"/>
      <c r="J19" s="905"/>
      <c r="K19" s="908"/>
      <c r="L19" s="909">
        <f t="shared" si="0"/>
        <v>0</v>
      </c>
      <c r="M19" s="905"/>
      <c r="N19" s="270"/>
      <c r="O19" s="269"/>
      <c r="P19" s="906"/>
      <c r="Q19" s="907"/>
      <c r="R19" s="908"/>
      <c r="S19" s="910">
        <f t="shared" si="1"/>
        <v>0</v>
      </c>
    </row>
    <row r="20" spans="1:19" ht="15" customHeight="1">
      <c r="A20" s="269"/>
      <c r="B20" s="905"/>
      <c r="C20" s="905"/>
      <c r="D20" s="905"/>
      <c r="E20" s="906"/>
      <c r="F20" s="905"/>
      <c r="G20" s="905"/>
      <c r="H20" s="905"/>
      <c r="I20" s="907"/>
      <c r="J20" s="905"/>
      <c r="K20" s="908"/>
      <c r="L20" s="909">
        <f t="shared" si="0"/>
        <v>0</v>
      </c>
      <c r="M20" s="905"/>
      <c r="N20" s="270"/>
      <c r="O20" s="269"/>
      <c r="P20" s="906"/>
      <c r="Q20" s="907"/>
      <c r="R20" s="908"/>
      <c r="S20" s="910">
        <f t="shared" si="1"/>
        <v>0</v>
      </c>
    </row>
    <row r="21" spans="1:19" ht="15" customHeight="1">
      <c r="A21" s="269"/>
      <c r="B21" s="905"/>
      <c r="C21" s="905"/>
      <c r="D21" s="905"/>
      <c r="E21" s="906"/>
      <c r="F21" s="905"/>
      <c r="G21" s="905"/>
      <c r="H21" s="905"/>
      <c r="I21" s="907"/>
      <c r="J21" s="905"/>
      <c r="K21" s="908"/>
      <c r="L21" s="909">
        <f t="shared" si="0"/>
        <v>0</v>
      </c>
      <c r="M21" s="905"/>
      <c r="N21" s="270"/>
      <c r="O21" s="269"/>
      <c r="P21" s="906"/>
      <c r="Q21" s="907"/>
      <c r="R21" s="908"/>
      <c r="S21" s="910">
        <f t="shared" si="1"/>
        <v>0</v>
      </c>
    </row>
    <row r="22" spans="1:19" ht="15" customHeight="1">
      <c r="A22" s="269"/>
      <c r="B22" s="905"/>
      <c r="C22" s="905"/>
      <c r="D22" s="905"/>
      <c r="E22" s="906"/>
      <c r="F22" s="905"/>
      <c r="G22" s="905"/>
      <c r="H22" s="905"/>
      <c r="I22" s="907"/>
      <c r="J22" s="905"/>
      <c r="K22" s="908"/>
      <c r="L22" s="909">
        <f t="shared" si="0"/>
        <v>0</v>
      </c>
      <c r="M22" s="905"/>
      <c r="N22" s="270"/>
      <c r="O22" s="269"/>
      <c r="P22" s="906"/>
      <c r="Q22" s="907"/>
      <c r="R22" s="908"/>
      <c r="S22" s="910">
        <f t="shared" si="1"/>
        <v>0</v>
      </c>
    </row>
    <row r="23" spans="1:19" ht="15" customHeight="1">
      <c r="A23" s="269"/>
      <c r="B23" s="905"/>
      <c r="C23" s="905"/>
      <c r="D23" s="905"/>
      <c r="E23" s="906"/>
      <c r="F23" s="905"/>
      <c r="G23" s="905"/>
      <c r="H23" s="905"/>
      <c r="I23" s="907"/>
      <c r="J23" s="905"/>
      <c r="K23" s="908"/>
      <c r="L23" s="909">
        <f t="shared" si="0"/>
        <v>0</v>
      </c>
      <c r="M23" s="905"/>
      <c r="N23" s="270"/>
      <c r="O23" s="269"/>
      <c r="P23" s="906"/>
      <c r="Q23" s="907"/>
      <c r="R23" s="908"/>
      <c r="S23" s="910">
        <f t="shared" si="1"/>
        <v>0</v>
      </c>
    </row>
    <row r="24" spans="1:19" ht="15" customHeight="1">
      <c r="A24" s="269"/>
      <c r="B24" s="905"/>
      <c r="C24" s="905"/>
      <c r="D24" s="905"/>
      <c r="E24" s="906"/>
      <c r="F24" s="905"/>
      <c r="G24" s="905"/>
      <c r="H24" s="905"/>
      <c r="I24" s="907"/>
      <c r="J24" s="905"/>
      <c r="K24" s="908"/>
      <c r="L24" s="909">
        <f t="shared" si="0"/>
        <v>0</v>
      </c>
      <c r="M24" s="905"/>
      <c r="N24" s="270"/>
      <c r="O24" s="269"/>
      <c r="P24" s="906"/>
      <c r="Q24" s="907"/>
      <c r="R24" s="908"/>
      <c r="S24" s="910">
        <f t="shared" si="1"/>
        <v>0</v>
      </c>
    </row>
    <row r="25" spans="1:19" ht="15" customHeight="1">
      <c r="A25" s="269"/>
      <c r="B25" s="905"/>
      <c r="C25" s="905"/>
      <c r="D25" s="905"/>
      <c r="E25" s="906"/>
      <c r="F25" s="905"/>
      <c r="G25" s="905"/>
      <c r="H25" s="905"/>
      <c r="I25" s="907"/>
      <c r="J25" s="905"/>
      <c r="K25" s="908"/>
      <c r="L25" s="909">
        <f t="shared" si="0"/>
        <v>0</v>
      </c>
      <c r="M25" s="905"/>
      <c r="N25" s="270"/>
      <c r="O25" s="269"/>
      <c r="P25" s="906"/>
      <c r="Q25" s="907"/>
      <c r="R25" s="908"/>
      <c r="S25" s="910">
        <f t="shared" si="1"/>
        <v>0</v>
      </c>
    </row>
    <row r="26" spans="1:19" ht="15" customHeight="1">
      <c r="A26" s="269"/>
      <c r="B26" s="905"/>
      <c r="C26" s="905"/>
      <c r="D26" s="905"/>
      <c r="E26" s="906"/>
      <c r="F26" s="905"/>
      <c r="G26" s="905"/>
      <c r="H26" s="905"/>
      <c r="I26" s="907"/>
      <c r="J26" s="905"/>
      <c r="K26" s="908"/>
      <c r="L26" s="909">
        <f t="shared" si="0"/>
        <v>0</v>
      </c>
      <c r="M26" s="905"/>
      <c r="N26" s="270"/>
      <c r="O26" s="269"/>
      <c r="P26" s="906"/>
      <c r="Q26" s="907"/>
      <c r="R26" s="908"/>
      <c r="S26" s="910">
        <f t="shared" si="1"/>
        <v>0</v>
      </c>
    </row>
    <row r="27" spans="1:19" ht="15" customHeight="1">
      <c r="A27" s="269"/>
      <c r="B27" s="905"/>
      <c r="C27" s="905"/>
      <c r="D27" s="905"/>
      <c r="E27" s="906"/>
      <c r="F27" s="905"/>
      <c r="G27" s="905"/>
      <c r="H27" s="905"/>
      <c r="I27" s="907"/>
      <c r="J27" s="905"/>
      <c r="K27" s="908"/>
      <c r="L27" s="909">
        <f t="shared" si="0"/>
        <v>0</v>
      </c>
      <c r="M27" s="905"/>
      <c r="N27" s="270"/>
      <c r="O27" s="269"/>
      <c r="P27" s="906"/>
      <c r="Q27" s="907"/>
      <c r="R27" s="908"/>
      <c r="S27" s="910">
        <f t="shared" si="1"/>
        <v>0</v>
      </c>
    </row>
    <row r="28" spans="1:19" ht="15" customHeight="1">
      <c r="A28" s="269"/>
      <c r="B28" s="905"/>
      <c r="C28" s="905"/>
      <c r="D28" s="905"/>
      <c r="E28" s="906"/>
      <c r="F28" s="905"/>
      <c r="G28" s="905"/>
      <c r="H28" s="905"/>
      <c r="I28" s="907"/>
      <c r="J28" s="905"/>
      <c r="K28" s="908"/>
      <c r="L28" s="909">
        <f t="shared" si="0"/>
        <v>0</v>
      </c>
      <c r="M28" s="905"/>
      <c r="N28" s="270"/>
      <c r="O28" s="269"/>
      <c r="P28" s="906"/>
      <c r="Q28" s="907"/>
      <c r="R28" s="908"/>
      <c r="S28" s="910">
        <f t="shared" si="1"/>
        <v>0</v>
      </c>
    </row>
    <row r="29" spans="1:19" ht="15" customHeight="1">
      <c r="A29" s="269"/>
      <c r="B29" s="905"/>
      <c r="C29" s="905"/>
      <c r="D29" s="905"/>
      <c r="E29" s="906"/>
      <c r="F29" s="905"/>
      <c r="G29" s="905"/>
      <c r="H29" s="905"/>
      <c r="I29" s="907"/>
      <c r="J29" s="905"/>
      <c r="K29" s="908"/>
      <c r="L29" s="909">
        <f t="shared" si="0"/>
        <v>0</v>
      </c>
      <c r="M29" s="905"/>
      <c r="N29" s="270"/>
      <c r="O29" s="269"/>
      <c r="P29" s="906"/>
      <c r="Q29" s="907"/>
      <c r="R29" s="908"/>
      <c r="S29" s="910">
        <f t="shared" si="1"/>
        <v>0</v>
      </c>
    </row>
    <row r="30" spans="1:19" ht="15" customHeight="1">
      <c r="A30" s="269"/>
      <c r="B30" s="905"/>
      <c r="C30" s="905"/>
      <c r="D30" s="905"/>
      <c r="E30" s="906"/>
      <c r="F30" s="905"/>
      <c r="G30" s="905"/>
      <c r="H30" s="905"/>
      <c r="I30" s="907"/>
      <c r="J30" s="905"/>
      <c r="K30" s="908"/>
      <c r="L30" s="909">
        <f t="shared" si="0"/>
        <v>0</v>
      </c>
      <c r="M30" s="905"/>
      <c r="N30" s="270"/>
      <c r="O30" s="269"/>
      <c r="P30" s="906"/>
      <c r="Q30" s="907"/>
      <c r="R30" s="908"/>
      <c r="S30" s="910">
        <f t="shared" si="1"/>
        <v>0</v>
      </c>
    </row>
    <row r="31" spans="1:19" ht="15" customHeight="1">
      <c r="A31" s="269"/>
      <c r="B31" s="905"/>
      <c r="C31" s="905"/>
      <c r="D31" s="905"/>
      <c r="E31" s="906"/>
      <c r="F31" s="905"/>
      <c r="G31" s="905"/>
      <c r="H31" s="905"/>
      <c r="I31" s="907"/>
      <c r="J31" s="905"/>
      <c r="K31" s="908"/>
      <c r="L31" s="909">
        <f t="shared" si="0"/>
        <v>0</v>
      </c>
      <c r="M31" s="905"/>
      <c r="N31" s="270"/>
      <c r="O31" s="269"/>
      <c r="P31" s="906"/>
      <c r="Q31" s="907"/>
      <c r="R31" s="908"/>
      <c r="S31" s="910">
        <f t="shared" si="1"/>
        <v>0</v>
      </c>
    </row>
    <row r="32" spans="1:19" ht="15" customHeight="1">
      <c r="A32" s="269"/>
      <c r="B32" s="905"/>
      <c r="C32" s="905"/>
      <c r="D32" s="905"/>
      <c r="E32" s="906"/>
      <c r="F32" s="905"/>
      <c r="G32" s="905"/>
      <c r="H32" s="905"/>
      <c r="I32" s="907"/>
      <c r="J32" s="905"/>
      <c r="K32" s="908"/>
      <c r="L32" s="909">
        <f t="shared" si="0"/>
        <v>0</v>
      </c>
      <c r="M32" s="905"/>
      <c r="N32" s="270"/>
      <c r="O32" s="269"/>
      <c r="P32" s="906"/>
      <c r="Q32" s="907"/>
      <c r="R32" s="908"/>
      <c r="S32" s="910">
        <f t="shared" si="1"/>
        <v>0</v>
      </c>
    </row>
    <row r="33" spans="1:19" ht="15" customHeight="1">
      <c r="A33" s="269"/>
      <c r="B33" s="905"/>
      <c r="C33" s="905"/>
      <c r="D33" s="905"/>
      <c r="E33" s="906"/>
      <c r="F33" s="905"/>
      <c r="G33" s="905"/>
      <c r="H33" s="905"/>
      <c r="I33" s="907"/>
      <c r="J33" s="905"/>
      <c r="K33" s="908"/>
      <c r="L33" s="909">
        <f t="shared" si="0"/>
        <v>0</v>
      </c>
      <c r="M33" s="905"/>
      <c r="N33" s="270"/>
      <c r="O33" s="269"/>
      <c r="P33" s="906"/>
      <c r="Q33" s="907"/>
      <c r="R33" s="908"/>
      <c r="S33" s="910">
        <f t="shared" si="1"/>
        <v>0</v>
      </c>
    </row>
    <row r="34" spans="1:19" ht="15" customHeight="1">
      <c r="A34" s="269"/>
      <c r="B34" s="905"/>
      <c r="C34" s="905"/>
      <c r="D34" s="905"/>
      <c r="E34" s="906"/>
      <c r="F34" s="905"/>
      <c r="G34" s="905"/>
      <c r="H34" s="905"/>
      <c r="I34" s="907"/>
      <c r="J34" s="905"/>
      <c r="K34" s="908"/>
      <c r="L34" s="909">
        <f t="shared" si="0"/>
        <v>0</v>
      </c>
      <c r="M34" s="905"/>
      <c r="N34" s="270"/>
      <c r="O34" s="269"/>
      <c r="P34" s="906"/>
      <c r="Q34" s="907"/>
      <c r="R34" s="908"/>
      <c r="S34" s="910">
        <f t="shared" si="1"/>
        <v>0</v>
      </c>
    </row>
    <row r="35" spans="1:19" ht="15" customHeight="1">
      <c r="A35" s="269"/>
      <c r="B35" s="905"/>
      <c r="C35" s="905"/>
      <c r="D35" s="905"/>
      <c r="E35" s="906"/>
      <c r="F35" s="905"/>
      <c r="G35" s="905"/>
      <c r="H35" s="905"/>
      <c r="I35" s="907"/>
      <c r="J35" s="905"/>
      <c r="K35" s="908"/>
      <c r="L35" s="909">
        <f t="shared" si="0"/>
        <v>0</v>
      </c>
      <c r="M35" s="905"/>
      <c r="N35" s="270"/>
      <c r="O35" s="269"/>
      <c r="P35" s="906"/>
      <c r="Q35" s="907"/>
      <c r="R35" s="908"/>
      <c r="S35" s="910">
        <f t="shared" si="1"/>
        <v>0</v>
      </c>
    </row>
    <row r="36" spans="1:19" ht="15" customHeight="1">
      <c r="A36" s="269"/>
      <c r="B36" s="905"/>
      <c r="C36" s="905"/>
      <c r="D36" s="905"/>
      <c r="E36" s="906"/>
      <c r="F36" s="905"/>
      <c r="G36" s="905"/>
      <c r="H36" s="905"/>
      <c r="I36" s="907"/>
      <c r="J36" s="905"/>
      <c r="K36" s="908"/>
      <c r="L36" s="909">
        <f t="shared" si="0"/>
        <v>0</v>
      </c>
      <c r="M36" s="905"/>
      <c r="N36" s="270"/>
      <c r="O36" s="269"/>
      <c r="P36" s="906"/>
      <c r="Q36" s="907"/>
      <c r="R36" s="908"/>
      <c r="S36" s="910">
        <f t="shared" si="1"/>
        <v>0</v>
      </c>
    </row>
    <row r="37" spans="1:19" ht="15" customHeight="1">
      <c r="A37" s="269"/>
      <c r="B37" s="905"/>
      <c r="C37" s="905"/>
      <c r="D37" s="905"/>
      <c r="E37" s="906"/>
      <c r="F37" s="905"/>
      <c r="G37" s="905"/>
      <c r="H37" s="905"/>
      <c r="I37" s="907"/>
      <c r="J37" s="905"/>
      <c r="K37" s="908"/>
      <c r="L37" s="909">
        <f t="shared" si="0"/>
        <v>0</v>
      </c>
      <c r="M37" s="905"/>
      <c r="N37" s="270"/>
      <c r="O37" s="269"/>
      <c r="P37" s="906"/>
      <c r="Q37" s="907"/>
      <c r="R37" s="908"/>
      <c r="S37" s="910">
        <f t="shared" si="1"/>
        <v>0</v>
      </c>
    </row>
    <row r="38" spans="1:19" ht="15" customHeight="1" thickBot="1">
      <c r="A38" s="896"/>
      <c r="B38" s="897"/>
      <c r="C38" s="897"/>
      <c r="D38" s="897"/>
      <c r="E38" s="114"/>
      <c r="F38" s="897"/>
      <c r="G38" s="897"/>
      <c r="H38" s="897"/>
      <c r="I38" s="115"/>
      <c r="J38" s="897"/>
      <c r="K38" s="116"/>
      <c r="L38" s="911">
        <f t="shared" si="0"/>
        <v>0</v>
      </c>
      <c r="M38" s="897"/>
      <c r="N38" s="118"/>
      <c r="O38" s="896"/>
      <c r="P38" s="114"/>
      <c r="Q38" s="115"/>
      <c r="R38" s="116"/>
      <c r="S38" s="912">
        <f t="shared" si="1"/>
        <v>0</v>
      </c>
    </row>
  </sheetData>
  <sheetProtection formatCells="0" formatColumns="0" formatRows="0" insertRows="0" selectLockedCells="1"/>
  <mergeCells count="15">
    <mergeCell ref="B2:E2"/>
    <mergeCell ref="F2:J2"/>
    <mergeCell ref="K2:M2"/>
    <mergeCell ref="O2:S2"/>
    <mergeCell ref="F3:J3"/>
    <mergeCell ref="K3:M3"/>
    <mergeCell ref="O3:S3"/>
    <mergeCell ref="A8:N8"/>
    <mergeCell ref="O8:S8"/>
    <mergeCell ref="B4:E4"/>
    <mergeCell ref="F4:J4"/>
    <mergeCell ref="K4:M4"/>
    <mergeCell ref="O4:S4"/>
    <mergeCell ref="B5:M5"/>
    <mergeCell ref="O5:S5"/>
  </mergeCells>
  <printOptions horizontalCentered="1"/>
  <pageMargins left="0.7" right="0.7" top="0.75" bottom="0.75" header="0.3" footer="0.3"/>
  <pageSetup scale="56" orientation="landscape" verticalDpi="1200" r:id="rId1"/>
  <headerFooter>
    <oddHeader>&amp;L&amp;G &amp;C&amp;"-,Bold"&amp;18DFMEA-Design Failure Modes Effects Analysis</oddHeader>
    <oddFooter>&amp;L&amp;9 1AF0003 &amp;A&amp;C&amp;"-,Bold"&amp;9&amp;KFF0000Printed Copy Uncontrolled.  
Latest Edition on AMG Intranet Site (http://ride.amgeneralintranet.com)&amp;R&amp;9Rev &amp;D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2:AG14"/>
  <sheetViews>
    <sheetView windowProtection="1" showGridLines="0" showRowColHeaders="0" showRuler="0" view="pageLayout" zoomScale="70" zoomScaleNormal="60" zoomScalePageLayoutView="70" workbookViewId="0">
      <selection activeCell="B28" sqref="B28:AQ28"/>
    </sheetView>
  </sheetViews>
  <sheetFormatPr baseColWidth="10" defaultColWidth="0" defaultRowHeight="15"/>
  <cols>
    <col min="1" max="1" width="16.1640625" customWidth="1"/>
    <col min="2" max="9" width="5.33203125" customWidth="1"/>
    <col min="10" max="10" width="9.1640625" customWidth="1"/>
    <col min="11" max="12" width="1.6640625" customWidth="1"/>
    <col min="13" max="13" width="17.5" customWidth="1"/>
    <col min="14" max="18" width="6.5" customWidth="1"/>
    <col min="19" max="22" width="9.1640625" customWidth="1"/>
    <col min="23" max="23" width="2.83203125" customWidth="1"/>
    <col min="24" max="24" width="18.6640625" customWidth="1"/>
    <col min="25" max="29" width="10.83203125" customWidth="1"/>
    <col min="30" max="32" width="6.5" customWidth="1"/>
    <col min="33" max="33" width="9.1640625" customWidth="1"/>
    <col min="34" max="54" width="2.1640625" customWidth="1"/>
  </cols>
  <sheetData>
    <row r="2" spans="1:33" ht="72" customHeight="1">
      <c r="A2" s="129" t="s">
        <v>133</v>
      </c>
      <c r="B2" s="1206" t="s">
        <v>203</v>
      </c>
      <c r="C2" s="1207"/>
      <c r="D2" s="1207"/>
      <c r="E2" s="1207"/>
      <c r="F2" s="1207"/>
      <c r="G2" s="1207"/>
      <c r="H2" s="1207"/>
      <c r="I2" s="1207"/>
      <c r="J2" s="129" t="s">
        <v>135</v>
      </c>
      <c r="K2" s="130"/>
      <c r="L2" s="130"/>
      <c r="M2" s="131" t="s">
        <v>136</v>
      </c>
      <c r="N2" s="1208" t="s">
        <v>137</v>
      </c>
      <c r="O2" s="1208"/>
      <c r="P2" s="1208"/>
      <c r="Q2" s="1208"/>
      <c r="R2" s="1208"/>
      <c r="S2" s="1208" t="s">
        <v>138</v>
      </c>
      <c r="T2" s="1209"/>
      <c r="U2" s="1209"/>
      <c r="V2" s="131" t="s">
        <v>135</v>
      </c>
      <c r="W2" s="132"/>
      <c r="X2" s="133" t="s">
        <v>139</v>
      </c>
      <c r="Y2" s="1210" t="s">
        <v>140</v>
      </c>
      <c r="Z2" s="1210"/>
      <c r="AA2" s="1210"/>
      <c r="AB2" s="1210"/>
      <c r="AC2" s="1210"/>
      <c r="AD2" s="1210" t="s">
        <v>141</v>
      </c>
      <c r="AE2" s="1211"/>
      <c r="AF2" s="1211"/>
      <c r="AG2" s="133" t="s">
        <v>135</v>
      </c>
    </row>
    <row r="3" spans="1:33" ht="72" customHeight="1">
      <c r="A3" s="1204" t="s">
        <v>142</v>
      </c>
      <c r="B3" s="1204" t="s">
        <v>143</v>
      </c>
      <c r="C3" s="1204"/>
      <c r="D3" s="1204"/>
      <c r="E3" s="1204"/>
      <c r="F3" s="1204"/>
      <c r="G3" s="1204"/>
      <c r="H3" s="1204"/>
      <c r="I3" s="1204"/>
      <c r="J3" s="134">
        <v>10</v>
      </c>
      <c r="K3" s="130"/>
      <c r="L3" s="130"/>
      <c r="M3" s="135" t="s">
        <v>144</v>
      </c>
      <c r="N3" s="1204" t="s">
        <v>145</v>
      </c>
      <c r="O3" s="1204"/>
      <c r="P3" s="1204"/>
      <c r="Q3" s="1204"/>
      <c r="R3" s="1204"/>
      <c r="S3" s="1204" t="s">
        <v>146</v>
      </c>
      <c r="T3" s="1204"/>
      <c r="U3" s="1204"/>
      <c r="V3" s="134">
        <v>10</v>
      </c>
      <c r="W3" s="130"/>
      <c r="X3" s="136" t="s">
        <v>147</v>
      </c>
      <c r="Y3" s="1204" t="s">
        <v>148</v>
      </c>
      <c r="Z3" s="1204"/>
      <c r="AA3" s="1204"/>
      <c r="AB3" s="1204"/>
      <c r="AC3" s="1204"/>
      <c r="AD3" s="1205" t="s">
        <v>149</v>
      </c>
      <c r="AE3" s="1205"/>
      <c r="AF3" s="1205"/>
      <c r="AG3" s="134">
        <v>10</v>
      </c>
    </row>
    <row r="4" spans="1:33" ht="72" customHeight="1">
      <c r="A4" s="1204"/>
      <c r="B4" s="1204" t="s">
        <v>150</v>
      </c>
      <c r="C4" s="1204"/>
      <c r="D4" s="1204"/>
      <c r="E4" s="1204"/>
      <c r="F4" s="1204"/>
      <c r="G4" s="1204"/>
      <c r="H4" s="1204"/>
      <c r="I4" s="1204"/>
      <c r="J4" s="134">
        <v>9</v>
      </c>
      <c r="K4" s="130"/>
      <c r="L4" s="130"/>
      <c r="M4" s="1205" t="s">
        <v>151</v>
      </c>
      <c r="N4" s="1204" t="s">
        <v>152</v>
      </c>
      <c r="O4" s="1204"/>
      <c r="P4" s="1204"/>
      <c r="Q4" s="1204"/>
      <c r="R4" s="1204"/>
      <c r="S4" s="1204" t="s">
        <v>153</v>
      </c>
      <c r="T4" s="1204"/>
      <c r="U4" s="1204"/>
      <c r="V4" s="134">
        <v>9</v>
      </c>
      <c r="W4" s="130"/>
      <c r="X4" s="136" t="s">
        <v>154</v>
      </c>
      <c r="Y4" s="1204" t="s">
        <v>155</v>
      </c>
      <c r="Z4" s="1204"/>
      <c r="AA4" s="1204"/>
      <c r="AB4" s="1204"/>
      <c r="AC4" s="1204"/>
      <c r="AD4" s="1205" t="s">
        <v>156</v>
      </c>
      <c r="AE4" s="1205"/>
      <c r="AF4" s="1205"/>
      <c r="AG4" s="134">
        <v>9</v>
      </c>
    </row>
    <row r="5" spans="1:33" ht="72" customHeight="1">
      <c r="A5" s="1204" t="s">
        <v>157</v>
      </c>
      <c r="B5" s="1204" t="s">
        <v>158</v>
      </c>
      <c r="C5" s="1204"/>
      <c r="D5" s="1204"/>
      <c r="E5" s="1204"/>
      <c r="F5" s="1204"/>
      <c r="G5" s="1204"/>
      <c r="H5" s="1204"/>
      <c r="I5" s="1204"/>
      <c r="J5" s="134">
        <v>8</v>
      </c>
      <c r="K5" s="130"/>
      <c r="L5" s="130"/>
      <c r="M5" s="1205"/>
      <c r="N5" s="1204" t="s">
        <v>159</v>
      </c>
      <c r="O5" s="1204"/>
      <c r="P5" s="1204"/>
      <c r="Q5" s="1204"/>
      <c r="R5" s="1204"/>
      <c r="S5" s="1204" t="s">
        <v>160</v>
      </c>
      <c r="T5" s="1204"/>
      <c r="U5" s="1204"/>
      <c r="V5" s="134">
        <v>8</v>
      </c>
      <c r="W5" s="130"/>
      <c r="X5" s="1204" t="s">
        <v>161</v>
      </c>
      <c r="Y5" s="1204" t="s">
        <v>162</v>
      </c>
      <c r="Z5" s="1204"/>
      <c r="AA5" s="1204"/>
      <c r="AB5" s="1204"/>
      <c r="AC5" s="1204"/>
      <c r="AD5" s="1205" t="s">
        <v>163</v>
      </c>
      <c r="AE5" s="1205"/>
      <c r="AF5" s="1205"/>
      <c r="AG5" s="134">
        <v>8</v>
      </c>
    </row>
    <row r="6" spans="1:33" ht="72" customHeight="1">
      <c r="A6" s="1204"/>
      <c r="B6" s="1204" t="s">
        <v>164</v>
      </c>
      <c r="C6" s="1204"/>
      <c r="D6" s="1204"/>
      <c r="E6" s="1204"/>
      <c r="F6" s="1204"/>
      <c r="G6" s="1204"/>
      <c r="H6" s="1204"/>
      <c r="I6" s="1204"/>
      <c r="J6" s="134">
        <v>7</v>
      </c>
      <c r="K6" s="130"/>
      <c r="L6" s="130"/>
      <c r="M6" s="1205"/>
      <c r="N6" s="1204" t="s">
        <v>165</v>
      </c>
      <c r="O6" s="1204"/>
      <c r="P6" s="1204"/>
      <c r="Q6" s="1204"/>
      <c r="R6" s="1204"/>
      <c r="S6" s="1204" t="s">
        <v>166</v>
      </c>
      <c r="T6" s="1204"/>
      <c r="U6" s="1204"/>
      <c r="V6" s="134">
        <v>7</v>
      </c>
      <c r="W6" s="130"/>
      <c r="X6" s="1212"/>
      <c r="Y6" s="1204" t="s">
        <v>167</v>
      </c>
      <c r="Z6" s="1204"/>
      <c r="AA6" s="1204"/>
      <c r="AB6" s="1204"/>
      <c r="AC6" s="1204"/>
      <c r="AD6" s="1205" t="s">
        <v>168</v>
      </c>
      <c r="AE6" s="1205"/>
      <c r="AF6" s="1205"/>
      <c r="AG6" s="134">
        <v>7</v>
      </c>
    </row>
    <row r="7" spans="1:33" ht="72" customHeight="1">
      <c r="A7" s="1204" t="s">
        <v>169</v>
      </c>
      <c r="B7" s="1204" t="s">
        <v>170</v>
      </c>
      <c r="C7" s="1204"/>
      <c r="D7" s="1204"/>
      <c r="E7" s="1204"/>
      <c r="F7" s="1204"/>
      <c r="G7" s="1204"/>
      <c r="H7" s="1204"/>
      <c r="I7" s="1204"/>
      <c r="J7" s="134">
        <v>6</v>
      </c>
      <c r="K7" s="130"/>
      <c r="L7" s="130"/>
      <c r="M7" s="1205" t="s">
        <v>171</v>
      </c>
      <c r="N7" s="1204" t="s">
        <v>172</v>
      </c>
      <c r="O7" s="1204"/>
      <c r="P7" s="1204"/>
      <c r="Q7" s="1204"/>
      <c r="R7" s="1204"/>
      <c r="S7" s="1204" t="s">
        <v>173</v>
      </c>
      <c r="T7" s="1204"/>
      <c r="U7" s="1204"/>
      <c r="V7" s="134">
        <v>6</v>
      </c>
      <c r="W7" s="130"/>
      <c r="X7" s="1212"/>
      <c r="Y7" s="1204" t="s">
        <v>174</v>
      </c>
      <c r="Z7" s="1204"/>
      <c r="AA7" s="1204"/>
      <c r="AB7" s="1204"/>
      <c r="AC7" s="1204"/>
      <c r="AD7" s="1205" t="s">
        <v>175</v>
      </c>
      <c r="AE7" s="1205"/>
      <c r="AF7" s="1205"/>
      <c r="AG7" s="134">
        <v>6</v>
      </c>
    </row>
    <row r="8" spans="1:33" ht="72" customHeight="1">
      <c r="A8" s="1204"/>
      <c r="B8" s="1204" t="s">
        <v>176</v>
      </c>
      <c r="C8" s="1204"/>
      <c r="D8" s="1204"/>
      <c r="E8" s="1204"/>
      <c r="F8" s="1204"/>
      <c r="G8" s="1204"/>
      <c r="H8" s="1204"/>
      <c r="I8" s="1204"/>
      <c r="J8" s="134">
        <v>5</v>
      </c>
      <c r="K8" s="130"/>
      <c r="L8" s="130"/>
      <c r="M8" s="1205"/>
      <c r="N8" s="1204" t="s">
        <v>177</v>
      </c>
      <c r="O8" s="1204"/>
      <c r="P8" s="1204"/>
      <c r="Q8" s="1204"/>
      <c r="R8" s="1204"/>
      <c r="S8" s="1204" t="s">
        <v>178</v>
      </c>
      <c r="T8" s="1204"/>
      <c r="U8" s="1204"/>
      <c r="V8" s="134">
        <v>5</v>
      </c>
      <c r="W8" s="130"/>
      <c r="X8" s="1204" t="s">
        <v>179</v>
      </c>
      <c r="Y8" s="1204" t="s">
        <v>180</v>
      </c>
      <c r="Z8" s="1204"/>
      <c r="AA8" s="1204"/>
      <c r="AB8" s="1204"/>
      <c r="AC8" s="1204"/>
      <c r="AD8" s="1205" t="s">
        <v>171</v>
      </c>
      <c r="AE8" s="1205"/>
      <c r="AF8" s="1205"/>
      <c r="AG8" s="134">
        <v>5</v>
      </c>
    </row>
    <row r="9" spans="1:33" ht="72" customHeight="1">
      <c r="A9" s="1204" t="s">
        <v>181</v>
      </c>
      <c r="B9" s="1204" t="s">
        <v>182</v>
      </c>
      <c r="C9" s="1204"/>
      <c r="D9" s="1204"/>
      <c r="E9" s="1204"/>
      <c r="F9" s="1204"/>
      <c r="G9" s="1204"/>
      <c r="H9" s="1204"/>
      <c r="I9" s="1204"/>
      <c r="J9" s="134">
        <v>4</v>
      </c>
      <c r="K9" s="130"/>
      <c r="L9" s="130"/>
      <c r="M9" s="1205"/>
      <c r="N9" s="1204" t="s">
        <v>183</v>
      </c>
      <c r="O9" s="1204"/>
      <c r="P9" s="1204"/>
      <c r="Q9" s="1204"/>
      <c r="R9" s="1204"/>
      <c r="S9" s="1204" t="s">
        <v>184</v>
      </c>
      <c r="T9" s="1204"/>
      <c r="U9" s="1204"/>
      <c r="V9" s="134">
        <v>4</v>
      </c>
      <c r="W9" s="130"/>
      <c r="X9" s="1204"/>
      <c r="Y9" s="1204" t="s">
        <v>185</v>
      </c>
      <c r="Z9" s="1204"/>
      <c r="AA9" s="1204"/>
      <c r="AB9" s="1204"/>
      <c r="AC9" s="1204"/>
      <c r="AD9" s="1205" t="s">
        <v>186</v>
      </c>
      <c r="AE9" s="1205"/>
      <c r="AF9" s="1205"/>
      <c r="AG9" s="134">
        <v>4</v>
      </c>
    </row>
    <row r="10" spans="1:33" ht="72" customHeight="1">
      <c r="A10" s="1204"/>
      <c r="B10" s="1204" t="s">
        <v>187</v>
      </c>
      <c r="C10" s="1204"/>
      <c r="D10" s="1204"/>
      <c r="E10" s="1204"/>
      <c r="F10" s="1204"/>
      <c r="G10" s="1204"/>
      <c r="H10" s="1204"/>
      <c r="I10" s="1204"/>
      <c r="J10" s="134">
        <v>3</v>
      </c>
      <c r="K10" s="130"/>
      <c r="L10" s="130"/>
      <c r="M10" s="1205" t="s">
        <v>175</v>
      </c>
      <c r="N10" s="1204" t="s">
        <v>188</v>
      </c>
      <c r="O10" s="1204"/>
      <c r="P10" s="1204"/>
      <c r="Q10" s="1204"/>
      <c r="R10" s="1204"/>
      <c r="S10" s="1204" t="s">
        <v>189</v>
      </c>
      <c r="T10" s="1204"/>
      <c r="U10" s="1204"/>
      <c r="V10" s="134">
        <v>3</v>
      </c>
      <c r="W10" s="130"/>
      <c r="X10" s="1204"/>
      <c r="Y10" s="1204" t="s">
        <v>190</v>
      </c>
      <c r="Z10" s="1204"/>
      <c r="AA10" s="1204"/>
      <c r="AB10" s="1204"/>
      <c r="AC10" s="1204"/>
      <c r="AD10" s="1205" t="s">
        <v>151</v>
      </c>
      <c r="AE10" s="1205"/>
      <c r="AF10" s="1205"/>
      <c r="AG10" s="134">
        <v>3</v>
      </c>
    </row>
    <row r="11" spans="1:33" ht="72" customHeight="1">
      <c r="A11" s="1212"/>
      <c r="B11" s="1204" t="s">
        <v>191</v>
      </c>
      <c r="C11" s="1204"/>
      <c r="D11" s="1204"/>
      <c r="E11" s="1204"/>
      <c r="F11" s="1204"/>
      <c r="G11" s="1204"/>
      <c r="H11" s="1204"/>
      <c r="I11" s="1204"/>
      <c r="J11" s="134">
        <v>2</v>
      </c>
      <c r="K11" s="130"/>
      <c r="L11" s="130"/>
      <c r="M11" s="1205"/>
      <c r="N11" s="1204" t="s">
        <v>192</v>
      </c>
      <c r="O11" s="1204"/>
      <c r="P11" s="1204"/>
      <c r="Q11" s="1204"/>
      <c r="R11" s="1204"/>
      <c r="S11" s="1204" t="s">
        <v>193</v>
      </c>
      <c r="T11" s="1204"/>
      <c r="U11" s="1204"/>
      <c r="V11" s="134">
        <v>2</v>
      </c>
      <c r="W11" s="130"/>
      <c r="X11" s="136" t="s">
        <v>194</v>
      </c>
      <c r="Y11" s="1204" t="s">
        <v>195</v>
      </c>
      <c r="Z11" s="1204"/>
      <c r="AA11" s="1204"/>
      <c r="AB11" s="1204"/>
      <c r="AC11" s="1204"/>
      <c r="AD11" s="1205" t="s">
        <v>144</v>
      </c>
      <c r="AE11" s="1205"/>
      <c r="AF11" s="1205"/>
      <c r="AG11" s="134">
        <v>2</v>
      </c>
    </row>
    <row r="12" spans="1:33" ht="72" customHeight="1">
      <c r="A12" s="136" t="s">
        <v>196</v>
      </c>
      <c r="B12" s="1204" t="s">
        <v>197</v>
      </c>
      <c r="C12" s="1204"/>
      <c r="D12" s="1204"/>
      <c r="E12" s="1204"/>
      <c r="F12" s="1204"/>
      <c r="G12" s="1204"/>
      <c r="H12" s="1204"/>
      <c r="I12" s="1204"/>
      <c r="J12" s="134">
        <v>1</v>
      </c>
      <c r="K12" s="130"/>
      <c r="L12" s="130"/>
      <c r="M12" s="135" t="s">
        <v>168</v>
      </c>
      <c r="N12" s="1204" t="s">
        <v>198</v>
      </c>
      <c r="O12" s="1204"/>
      <c r="P12" s="1204"/>
      <c r="Q12" s="1204"/>
      <c r="R12" s="1204"/>
      <c r="S12" s="1204" t="s">
        <v>199</v>
      </c>
      <c r="T12" s="1204"/>
      <c r="U12" s="1204"/>
      <c r="V12" s="134">
        <v>1</v>
      </c>
      <c r="W12" s="130"/>
      <c r="X12" s="136" t="s">
        <v>200</v>
      </c>
      <c r="Y12" s="1204" t="s">
        <v>201</v>
      </c>
      <c r="Z12" s="1204"/>
      <c r="AA12" s="1204"/>
      <c r="AB12" s="1204"/>
      <c r="AC12" s="1204"/>
      <c r="AD12" s="1205" t="s">
        <v>202</v>
      </c>
      <c r="AE12" s="1205"/>
      <c r="AF12" s="1205"/>
      <c r="AG12" s="134">
        <v>1</v>
      </c>
    </row>
    <row r="13" spans="1:33" ht="63" customHeight="1"/>
    <row r="14" spans="1:33" ht="63" customHeight="1"/>
  </sheetData>
  <sheetProtection algorithmName="SHA-512" hashValue="vfv6VKaso0hSsvZyoUbfhsqNkwrJzkKKXDwc6/KRvCmymHsguJlbtMbTjIQ+kIVNrIbuIa5wBIzkQC5+WFb0tA==" saltValue="P0gVWhCblChO62A6KnSazQ==" spinCount="100000" sheet="1" objects="1" scenarios="1" selectLockedCells="1"/>
  <mergeCells count="64">
    <mergeCell ref="N11:R11"/>
    <mergeCell ref="S11:U11"/>
    <mergeCell ref="Y11:AC11"/>
    <mergeCell ref="AD11:AF11"/>
    <mergeCell ref="B12:I12"/>
    <mergeCell ref="N12:R12"/>
    <mergeCell ref="S12:U12"/>
    <mergeCell ref="Y12:AC12"/>
    <mergeCell ref="AD12:AF12"/>
    <mergeCell ref="X8:X10"/>
    <mergeCell ref="Y8:AC8"/>
    <mergeCell ref="AD8:AF8"/>
    <mergeCell ref="A9:A11"/>
    <mergeCell ref="B9:I9"/>
    <mergeCell ref="N9:R9"/>
    <mergeCell ref="S9:U9"/>
    <mergeCell ref="Y9:AC9"/>
    <mergeCell ref="AD9:AF9"/>
    <mergeCell ref="B10:I10"/>
    <mergeCell ref="M10:M11"/>
    <mergeCell ref="N10:R10"/>
    <mergeCell ref="S10:U10"/>
    <mergeCell ref="Y10:AC10"/>
    <mergeCell ref="AD10:AF10"/>
    <mergeCell ref="B11:I11"/>
    <mergeCell ref="A7:A8"/>
    <mergeCell ref="B7:I7"/>
    <mergeCell ref="M7:M9"/>
    <mergeCell ref="N7:R7"/>
    <mergeCell ref="S7:U7"/>
    <mergeCell ref="B8:I8"/>
    <mergeCell ref="N8:R8"/>
    <mergeCell ref="S8:U8"/>
    <mergeCell ref="A3:A4"/>
    <mergeCell ref="B3:I3"/>
    <mergeCell ref="N3:R3"/>
    <mergeCell ref="S3:U3"/>
    <mergeCell ref="Y3:AC3"/>
    <mergeCell ref="B4:I4"/>
    <mergeCell ref="M4:M6"/>
    <mergeCell ref="N4:R4"/>
    <mergeCell ref="S4:U4"/>
    <mergeCell ref="Y4:AC4"/>
    <mergeCell ref="A5:A6"/>
    <mergeCell ref="B5:I5"/>
    <mergeCell ref="N5:R5"/>
    <mergeCell ref="S5:U5"/>
    <mergeCell ref="X5:X7"/>
    <mergeCell ref="Y5:AC5"/>
    <mergeCell ref="B2:I2"/>
    <mergeCell ref="N2:R2"/>
    <mergeCell ref="S2:U2"/>
    <mergeCell ref="Y2:AC2"/>
    <mergeCell ref="AD2:AF2"/>
    <mergeCell ref="B6:I6"/>
    <mergeCell ref="N6:R6"/>
    <mergeCell ref="S6:U6"/>
    <mergeCell ref="Y6:AC6"/>
    <mergeCell ref="AD6:AF6"/>
    <mergeCell ref="Y7:AC7"/>
    <mergeCell ref="AD7:AF7"/>
    <mergeCell ref="AD3:AF3"/>
    <mergeCell ref="AD4:AF4"/>
    <mergeCell ref="AD5:AF5"/>
  </mergeCells>
  <printOptions horizontalCentered="1"/>
  <pageMargins left="0.25" right="0.25" top="0.75" bottom="0.75" header="0.3" footer="0.3"/>
  <pageSetup scale="46" orientation="landscape" verticalDpi="1200" r:id="rId1"/>
  <headerFooter>
    <oddHeader>&amp;L&amp;G &amp;C&amp;"-,Bold"&amp;36DFMEA Ratings</oddHeader>
    <oddFooter>&amp;L&amp;9 1AF0003 &amp;A&amp;C&amp;"-,Bold"&amp;9&amp;KFF0000Printed Copy Uncontrolled.  
Latest Edition on AMG Intranet Site (http://ride.amgeneralintranet.com)&amp;R&amp;9Rev &amp;D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P50"/>
  <sheetViews>
    <sheetView windowProtection="1" showGridLines="0" showRuler="0" view="pageLayout" zoomScale="115" zoomScaleNormal="90" zoomScalePageLayoutView="115" workbookViewId="0">
      <selection activeCell="N4" sqref="N4"/>
    </sheetView>
  </sheetViews>
  <sheetFormatPr baseColWidth="10" defaultColWidth="9.1640625" defaultRowHeight="15"/>
  <cols>
    <col min="1" max="1" width="2" style="244" customWidth="1"/>
    <col min="2" max="5" width="6.6640625" style="244" customWidth="1"/>
    <col min="6" max="6" width="7.6640625" style="244" customWidth="1"/>
    <col min="7" max="7" width="6.6640625" style="244" customWidth="1"/>
    <col min="8" max="8" width="10.6640625" style="244" customWidth="1"/>
    <col min="9" max="9" width="12.5" style="244" customWidth="1"/>
    <col min="10" max="10" width="10.6640625" style="244" customWidth="1"/>
    <col min="11" max="11" width="11.6640625" style="244" customWidth="1"/>
    <col min="12" max="13" width="10.6640625" style="244" customWidth="1"/>
    <col min="14" max="14" width="23.6640625" style="244" customWidth="1"/>
    <col min="15" max="15" width="2.1640625" style="244" customWidth="1"/>
    <col min="16" max="42" width="2.1640625" customWidth="1"/>
  </cols>
  <sheetData>
    <row r="1" spans="1:16" ht="13.25" customHeight="1" thickBot="1">
      <c r="A1" s="1226"/>
      <c r="B1" s="1226"/>
      <c r="C1" s="1226"/>
      <c r="D1" s="1226"/>
      <c r="E1" s="1226"/>
      <c r="F1" s="1226"/>
      <c r="G1" s="1226"/>
      <c r="H1" s="1226"/>
      <c r="I1" s="1226"/>
      <c r="J1" s="1226"/>
      <c r="K1" s="1226"/>
      <c r="L1" s="1226"/>
      <c r="M1" s="1226"/>
      <c r="N1" s="1226"/>
    </row>
    <row r="2" spans="1:16" ht="13.25" customHeight="1">
      <c r="A2" s="46"/>
      <c r="B2" s="1243" t="s">
        <v>46</v>
      </c>
      <c r="C2" s="1244"/>
      <c r="D2" s="1245"/>
      <c r="E2" s="1227" t="str">
        <f>IF(ISBLANK(Information!D39),"",Information!D39)</f>
        <v/>
      </c>
      <c r="F2" s="1228"/>
      <c r="G2" s="1228"/>
      <c r="H2" s="1228"/>
      <c r="I2" s="1229"/>
      <c r="J2" s="46"/>
      <c r="K2" s="390" t="s">
        <v>204</v>
      </c>
      <c r="L2" s="1213"/>
      <c r="M2" s="1214"/>
      <c r="N2" s="1215"/>
    </row>
    <row r="3" spans="1:16" ht="13.25" customHeight="1">
      <c r="A3" s="46"/>
      <c r="B3" s="1240" t="s">
        <v>72</v>
      </c>
      <c r="C3" s="1241"/>
      <c r="D3" s="1242"/>
      <c r="E3" s="1230">
        <f>Information!D2</f>
        <v>0</v>
      </c>
      <c r="F3" s="1231"/>
      <c r="G3" s="1232"/>
      <c r="H3" s="1231"/>
      <c r="I3" s="1233"/>
      <c r="J3" s="46"/>
      <c r="K3" s="391" t="s">
        <v>29</v>
      </c>
      <c r="L3" s="1246" t="str">
        <f>IF(ISBLANK(Information!D18),"",Information!D18)</f>
        <v/>
      </c>
      <c r="M3" s="1247"/>
      <c r="N3" s="1248"/>
    </row>
    <row r="4" spans="1:16" ht="13.25" customHeight="1" thickBot="1">
      <c r="A4" s="46"/>
      <c r="B4" s="1237" t="s">
        <v>40</v>
      </c>
      <c r="C4" s="1238"/>
      <c r="D4" s="1239"/>
      <c r="E4" s="1234">
        <f>Information!D3</f>
        <v>0</v>
      </c>
      <c r="F4" s="1235"/>
      <c r="G4" s="1235"/>
      <c r="H4" s="1235"/>
      <c r="I4" s="1236"/>
      <c r="J4" s="46"/>
      <c r="K4" s="392" t="s">
        <v>84</v>
      </c>
      <c r="L4" s="413">
        <f>Information!D19</f>
        <v>0</v>
      </c>
      <c r="M4" s="414" t="s">
        <v>489</v>
      </c>
      <c r="N4" s="415">
        <f>Information!D20</f>
        <v>0</v>
      </c>
    </row>
    <row r="5" spans="1:16" ht="13.25" customHeight="1" thickBot="1">
      <c r="A5" s="46"/>
      <c r="B5" s="46"/>
      <c r="C5" s="46"/>
      <c r="D5" s="46"/>
      <c r="E5" s="46"/>
      <c r="F5" s="46"/>
      <c r="G5" s="46"/>
      <c r="H5" s="46"/>
      <c r="I5" s="46"/>
      <c r="J5" s="46"/>
      <c r="K5" s="46"/>
      <c r="L5" s="46"/>
      <c r="M5" s="46"/>
      <c r="N5" s="46"/>
    </row>
    <row r="6" spans="1:16" ht="8" customHeight="1">
      <c r="A6" s="393"/>
      <c r="B6" s="1216" t="s">
        <v>205</v>
      </c>
      <c r="C6" s="1216"/>
      <c r="D6" s="394"/>
      <c r="E6" s="394"/>
      <c r="F6" s="394"/>
      <c r="G6" s="394"/>
      <c r="H6" s="394"/>
      <c r="I6" s="394"/>
      <c r="J6" s="394"/>
      <c r="K6" s="394"/>
      <c r="L6" s="394"/>
      <c r="M6" s="394"/>
      <c r="N6" s="395"/>
    </row>
    <row r="7" spans="1:16" ht="8" customHeight="1">
      <c r="A7" s="396"/>
      <c r="B7" s="1217"/>
      <c r="C7" s="1217"/>
      <c r="D7" s="46"/>
      <c r="E7" s="46"/>
      <c r="F7" s="46"/>
      <c r="G7" s="46"/>
      <c r="H7" s="46"/>
      <c r="I7" s="46"/>
      <c r="J7" s="46"/>
      <c r="K7" s="46"/>
      <c r="L7" s="46"/>
      <c r="M7" s="46"/>
      <c r="N7" s="397"/>
    </row>
    <row r="8" spans="1:16" ht="8" customHeight="1">
      <c r="A8" s="396"/>
      <c r="B8" s="1226" t="s">
        <v>206</v>
      </c>
      <c r="C8" s="1226"/>
      <c r="D8" s="46"/>
      <c r="E8" s="1226" t="s">
        <v>207</v>
      </c>
      <c r="F8" s="1226"/>
      <c r="G8" s="405"/>
      <c r="H8" s="46"/>
      <c r="I8" s="1226" t="s">
        <v>208</v>
      </c>
      <c r="J8" s="46"/>
      <c r="K8" s="1226" t="s">
        <v>209</v>
      </c>
      <c r="L8" s="46"/>
      <c r="M8" s="1226" t="s">
        <v>210</v>
      </c>
      <c r="N8" s="397"/>
    </row>
    <row r="9" spans="1:16" ht="8" customHeight="1">
      <c r="A9" s="396"/>
      <c r="B9" s="1226"/>
      <c r="C9" s="1226"/>
      <c r="D9" s="46"/>
      <c r="E9" s="1226"/>
      <c r="F9" s="1226"/>
      <c r="G9" s="405"/>
      <c r="H9" s="46"/>
      <c r="I9" s="1226"/>
      <c r="J9" s="46"/>
      <c r="K9" s="1226"/>
      <c r="L9" s="46"/>
      <c r="M9" s="1226"/>
      <c r="N9" s="397"/>
    </row>
    <row r="10" spans="1:16" ht="8" customHeight="1">
      <c r="A10" s="398"/>
      <c r="B10" s="399"/>
      <c r="C10" s="399"/>
      <c r="D10" s="399"/>
      <c r="E10" s="399"/>
      <c r="F10" s="399"/>
      <c r="G10" s="399"/>
      <c r="H10" s="399"/>
      <c r="I10" s="399"/>
      <c r="J10" s="399"/>
      <c r="K10" s="399"/>
      <c r="L10" s="399"/>
      <c r="M10" s="399"/>
      <c r="N10" s="400"/>
    </row>
    <row r="11" spans="1:16" ht="13.25" customHeight="1">
      <c r="A11" s="401"/>
      <c r="B11" s="402"/>
      <c r="C11" s="47"/>
      <c r="D11" s="47"/>
      <c r="E11" s="47"/>
      <c r="F11" s="47"/>
      <c r="G11" s="256"/>
      <c r="H11" s="403"/>
      <c r="I11" s="47"/>
      <c r="J11" s="402"/>
      <c r="K11" s="47"/>
      <c r="L11" s="47"/>
      <c r="M11" s="47"/>
      <c r="N11" s="404"/>
    </row>
    <row r="12" spans="1:16" ht="13.25" customHeight="1">
      <c r="A12" s="1224" t="s">
        <v>211</v>
      </c>
      <c r="B12" s="1225"/>
      <c r="C12" s="1218" t="s">
        <v>212</v>
      </c>
      <c r="D12" s="1219"/>
      <c r="E12" s="1219"/>
      <c r="F12" s="1219"/>
      <c r="G12" s="1220"/>
      <c r="H12" s="48"/>
      <c r="I12" s="405" t="s">
        <v>213</v>
      </c>
      <c r="J12" s="49"/>
      <c r="K12" s="46"/>
      <c r="L12" s="405" t="s">
        <v>214</v>
      </c>
      <c r="M12" s="46"/>
      <c r="N12" s="397"/>
    </row>
    <row r="13" spans="1:16" ht="13.25" customHeight="1">
      <c r="A13" s="396"/>
      <c r="B13" s="49"/>
      <c r="C13" s="46"/>
      <c r="D13" s="46"/>
      <c r="E13" s="406"/>
      <c r="F13" s="46"/>
      <c r="G13" s="46"/>
      <c r="H13" s="48"/>
      <c r="I13" s="405" t="s">
        <v>212</v>
      </c>
      <c r="J13" s="49"/>
      <c r="K13" s="46"/>
      <c r="L13" s="405" t="s">
        <v>215</v>
      </c>
      <c r="M13" s="46"/>
      <c r="N13" s="397"/>
      <c r="O13" s="407"/>
      <c r="P13" s="43"/>
    </row>
    <row r="14" spans="1:16" ht="13.25" customHeight="1">
      <c r="A14" s="398"/>
      <c r="B14" s="408"/>
      <c r="C14" s="46"/>
      <c r="D14" s="46"/>
      <c r="E14" s="46"/>
      <c r="F14" s="46"/>
      <c r="G14" s="46"/>
      <c r="H14" s="409"/>
      <c r="I14" s="399"/>
      <c r="J14" s="408"/>
      <c r="K14" s="399"/>
      <c r="L14" s="399"/>
      <c r="M14" s="399"/>
      <c r="N14" s="400"/>
    </row>
    <row r="15" spans="1:16" ht="13.25" customHeight="1">
      <c r="A15" s="410"/>
      <c r="B15" s="716"/>
      <c r="C15" s="717"/>
      <c r="D15" s="718"/>
      <c r="E15" s="718"/>
      <c r="F15" s="718"/>
      <c r="G15" s="719"/>
      <c r="H15" s="256"/>
      <c r="I15" s="256"/>
      <c r="J15" s="257"/>
      <c r="K15" s="47"/>
      <c r="L15" s="47"/>
      <c r="M15" s="47"/>
      <c r="N15" s="404"/>
    </row>
    <row r="16" spans="1:16" ht="13.25" customHeight="1">
      <c r="A16" s="396"/>
      <c r="B16" s="712"/>
      <c r="C16" s="717"/>
      <c r="D16" s="718"/>
      <c r="E16" s="718"/>
      <c r="F16" s="718"/>
      <c r="G16" s="719"/>
      <c r="H16" s="724"/>
      <c r="I16" s="721"/>
      <c r="J16" s="716"/>
      <c r="K16" s="721"/>
      <c r="L16" s="721"/>
      <c r="M16" s="721"/>
      <c r="N16" s="722"/>
    </row>
    <row r="17" spans="1:14" ht="13.25" customHeight="1">
      <c r="A17" s="396"/>
      <c r="B17" s="712"/>
      <c r="C17" s="717"/>
      <c r="D17" s="718"/>
      <c r="E17" s="718"/>
      <c r="F17" s="718"/>
      <c r="G17" s="719"/>
      <c r="H17" s="720"/>
      <c r="I17" s="721"/>
      <c r="J17" s="716"/>
      <c r="K17" s="721"/>
      <c r="L17" s="721"/>
      <c r="M17" s="721"/>
      <c r="N17" s="722"/>
    </row>
    <row r="18" spans="1:14" ht="13.25" customHeight="1">
      <c r="A18" s="396"/>
      <c r="B18" s="712"/>
      <c r="C18" s="717"/>
      <c r="D18" s="718"/>
      <c r="E18" s="718"/>
      <c r="F18" s="718"/>
      <c r="G18" s="719"/>
      <c r="H18" s="1221"/>
      <c r="I18" s="1222"/>
      <c r="J18" s="1223"/>
      <c r="K18" s="721"/>
      <c r="L18" s="721"/>
      <c r="M18" s="721"/>
      <c r="N18" s="722"/>
    </row>
    <row r="19" spans="1:14" ht="13.25" customHeight="1">
      <c r="A19" s="396"/>
      <c r="B19" s="712"/>
      <c r="C19" s="717"/>
      <c r="D19" s="718"/>
      <c r="E19" s="718"/>
      <c r="F19" s="718"/>
      <c r="G19" s="719"/>
      <c r="H19" s="720"/>
      <c r="I19" s="721"/>
      <c r="J19" s="716"/>
      <c r="K19" s="721"/>
      <c r="L19" s="721"/>
      <c r="M19" s="721"/>
      <c r="N19" s="722"/>
    </row>
    <row r="20" spans="1:14" ht="13.25" customHeight="1">
      <c r="A20" s="396"/>
      <c r="B20" s="712"/>
      <c r="C20" s="717"/>
      <c r="D20" s="718"/>
      <c r="E20" s="718"/>
      <c r="F20" s="718"/>
      <c r="G20" s="719"/>
      <c r="H20" s="720"/>
      <c r="I20" s="721"/>
      <c r="J20" s="716"/>
      <c r="K20" s="721"/>
      <c r="L20" s="721"/>
      <c r="M20" s="721"/>
      <c r="N20" s="722"/>
    </row>
    <row r="21" spans="1:14" ht="13.25" customHeight="1">
      <c r="A21" s="396"/>
      <c r="B21" s="712"/>
      <c r="C21" s="717"/>
      <c r="D21" s="718"/>
      <c r="E21" s="718"/>
      <c r="F21" s="718"/>
      <c r="G21" s="719"/>
      <c r="H21" s="720"/>
      <c r="I21" s="721"/>
      <c r="J21" s="716"/>
      <c r="K21" s="723"/>
      <c r="L21" s="721"/>
      <c r="M21" s="721"/>
      <c r="N21" s="722"/>
    </row>
    <row r="22" spans="1:14" ht="13.25" customHeight="1">
      <c r="A22" s="396"/>
      <c r="B22" s="712"/>
      <c r="C22" s="717"/>
      <c r="D22" s="718"/>
      <c r="E22" s="718"/>
      <c r="F22" s="718"/>
      <c r="G22" s="719"/>
      <c r="H22" s="720"/>
      <c r="I22" s="721"/>
      <c r="J22" s="716"/>
      <c r="K22" s="721"/>
      <c r="L22" s="721"/>
      <c r="M22" s="721"/>
      <c r="N22" s="722"/>
    </row>
    <row r="23" spans="1:14" ht="13.25" customHeight="1">
      <c r="A23" s="396"/>
      <c r="B23" s="712"/>
      <c r="C23" s="717"/>
      <c r="D23" s="718"/>
      <c r="E23" s="718"/>
      <c r="F23" s="718"/>
      <c r="G23" s="719"/>
      <c r="H23" s="720"/>
      <c r="I23" s="721"/>
      <c r="J23" s="716"/>
      <c r="K23" s="721"/>
      <c r="L23" s="721"/>
      <c r="M23" s="721"/>
      <c r="N23" s="722"/>
    </row>
    <row r="24" spans="1:14" ht="13.25" customHeight="1">
      <c r="A24" s="396"/>
      <c r="B24" s="712"/>
      <c r="C24" s="717"/>
      <c r="D24" s="718"/>
      <c r="E24" s="718"/>
      <c r="F24" s="718"/>
      <c r="G24" s="719"/>
      <c r="H24" s="724"/>
      <c r="I24" s="721"/>
      <c r="J24" s="716"/>
      <c r="K24" s="721"/>
      <c r="L24" s="721"/>
      <c r="M24" s="721"/>
      <c r="N24" s="722"/>
    </row>
    <row r="25" spans="1:14" ht="13.25" customHeight="1">
      <c r="A25" s="396"/>
      <c r="B25" s="712"/>
      <c r="C25" s="717"/>
      <c r="D25" s="718"/>
      <c r="E25" s="718"/>
      <c r="F25" s="718"/>
      <c r="G25" s="719"/>
      <c r="H25" s="725"/>
      <c r="I25" s="726"/>
      <c r="J25" s="727"/>
      <c r="K25" s="721"/>
      <c r="L25" s="721"/>
      <c r="M25" s="721"/>
      <c r="N25" s="722"/>
    </row>
    <row r="26" spans="1:14" ht="13.25" customHeight="1">
      <c r="A26" s="396"/>
      <c r="B26" s="712"/>
      <c r="C26" s="717"/>
      <c r="D26" s="718"/>
      <c r="E26" s="718"/>
      <c r="F26" s="718"/>
      <c r="G26" s="719"/>
      <c r="H26" s="724"/>
      <c r="I26" s="721"/>
      <c r="J26" s="716"/>
      <c r="K26" s="721"/>
      <c r="L26" s="721"/>
      <c r="M26" s="721"/>
      <c r="N26" s="722"/>
    </row>
    <row r="27" spans="1:14" ht="13.25" customHeight="1">
      <c r="A27" s="396"/>
      <c r="B27" s="712"/>
      <c r="C27" s="717"/>
      <c r="D27" s="718"/>
      <c r="E27" s="718"/>
      <c r="F27" s="718"/>
      <c r="G27" s="719"/>
      <c r="H27" s="720"/>
      <c r="I27" s="721"/>
      <c r="J27" s="716"/>
      <c r="K27" s="721"/>
      <c r="L27" s="721"/>
      <c r="M27" s="721"/>
      <c r="N27" s="722"/>
    </row>
    <row r="28" spans="1:14" ht="13.25" customHeight="1">
      <c r="A28" s="396"/>
      <c r="B28" s="712"/>
      <c r="C28" s="717"/>
      <c r="D28" s="718"/>
      <c r="E28" s="718"/>
      <c r="F28" s="718"/>
      <c r="G28" s="719"/>
      <c r="H28" s="720"/>
      <c r="I28" s="721"/>
      <c r="J28" s="716"/>
      <c r="K28" s="721"/>
      <c r="L28" s="721"/>
      <c r="M28" s="721"/>
      <c r="N28" s="722"/>
    </row>
    <row r="29" spans="1:14" ht="13.25" customHeight="1">
      <c r="A29" s="396"/>
      <c r="B29" s="712"/>
      <c r="C29" s="717"/>
      <c r="D29" s="718"/>
      <c r="E29" s="718"/>
      <c r="F29" s="718"/>
      <c r="G29" s="719"/>
      <c r="H29" s="720"/>
      <c r="I29" s="721"/>
      <c r="J29" s="716"/>
      <c r="K29" s="721"/>
      <c r="L29" s="721"/>
      <c r="M29" s="721"/>
      <c r="N29" s="722"/>
    </row>
    <row r="30" spans="1:14" ht="13.25" customHeight="1">
      <c r="A30" s="396"/>
      <c r="B30" s="712"/>
      <c r="C30" s="717"/>
      <c r="D30" s="718"/>
      <c r="E30" s="718"/>
      <c r="F30" s="718"/>
      <c r="G30" s="719"/>
      <c r="H30" s="720"/>
      <c r="I30" s="721"/>
      <c r="J30" s="716"/>
      <c r="K30" s="721"/>
      <c r="L30" s="721"/>
      <c r="M30" s="721"/>
      <c r="N30" s="722"/>
    </row>
    <row r="31" spans="1:14" ht="13.25" customHeight="1">
      <c r="A31" s="396"/>
      <c r="B31" s="712"/>
      <c r="C31" s="717"/>
      <c r="D31" s="718"/>
      <c r="E31" s="718"/>
      <c r="F31" s="718"/>
      <c r="G31" s="719"/>
      <c r="H31" s="720"/>
      <c r="I31" s="721"/>
      <c r="J31" s="716"/>
      <c r="K31" s="721"/>
      <c r="L31" s="721"/>
      <c r="M31" s="721"/>
      <c r="N31" s="722"/>
    </row>
    <row r="32" spans="1:14" ht="13.25" customHeight="1">
      <c r="A32" s="396"/>
      <c r="B32" s="712"/>
      <c r="C32" s="720"/>
      <c r="D32" s="721"/>
      <c r="E32" s="721"/>
      <c r="F32" s="721"/>
      <c r="G32" s="716"/>
      <c r="H32" s="720"/>
      <c r="I32" s="721"/>
      <c r="J32" s="716"/>
      <c r="K32" s="721"/>
      <c r="L32" s="721"/>
      <c r="M32" s="721"/>
      <c r="N32" s="722"/>
    </row>
    <row r="33" spans="1:14" ht="13.25" customHeight="1">
      <c r="A33" s="396"/>
      <c r="B33" s="712"/>
      <c r="C33" s="720"/>
      <c r="D33" s="721"/>
      <c r="E33" s="721"/>
      <c r="F33" s="721"/>
      <c r="G33" s="716"/>
      <c r="H33" s="720"/>
      <c r="I33" s="721"/>
      <c r="J33" s="716"/>
      <c r="K33" s="721"/>
      <c r="L33" s="721"/>
      <c r="M33" s="721"/>
      <c r="N33" s="722"/>
    </row>
    <row r="34" spans="1:14" ht="13.25" customHeight="1">
      <c r="A34" s="396"/>
      <c r="B34" s="712"/>
      <c r="C34" s="720"/>
      <c r="D34" s="721"/>
      <c r="E34" s="721"/>
      <c r="F34" s="721"/>
      <c r="G34" s="716"/>
      <c r="H34" s="720"/>
      <c r="I34" s="721"/>
      <c r="J34" s="716"/>
      <c r="K34" s="721"/>
      <c r="L34" s="721"/>
      <c r="M34" s="721"/>
      <c r="N34" s="722"/>
    </row>
    <row r="35" spans="1:14" ht="13.25" customHeight="1">
      <c r="A35" s="396"/>
      <c r="B35" s="712"/>
      <c r="C35" s="720"/>
      <c r="D35" s="721"/>
      <c r="E35" s="721"/>
      <c r="F35" s="721"/>
      <c r="G35" s="716"/>
      <c r="H35" s="720"/>
      <c r="I35" s="721"/>
      <c r="J35" s="716"/>
      <c r="K35" s="721"/>
      <c r="L35" s="721"/>
      <c r="M35" s="721"/>
      <c r="N35" s="722"/>
    </row>
    <row r="36" spans="1:14" ht="13.25" customHeight="1">
      <c r="A36" s="396"/>
      <c r="B36" s="712"/>
      <c r="C36" s="720"/>
      <c r="D36" s="721"/>
      <c r="E36" s="721"/>
      <c r="F36" s="721"/>
      <c r="G36" s="716"/>
      <c r="H36" s="720"/>
      <c r="I36" s="721"/>
      <c r="J36" s="716"/>
      <c r="K36" s="721"/>
      <c r="L36" s="721"/>
      <c r="M36" s="721"/>
      <c r="N36" s="722"/>
    </row>
    <row r="37" spans="1:14" ht="13.25" customHeight="1">
      <c r="A37" s="396"/>
      <c r="B37" s="712"/>
      <c r="C37" s="720"/>
      <c r="D37" s="721"/>
      <c r="E37" s="721"/>
      <c r="F37" s="721"/>
      <c r="G37" s="716"/>
      <c r="H37" s="720"/>
      <c r="I37" s="721"/>
      <c r="J37" s="716"/>
      <c r="K37" s="721"/>
      <c r="L37" s="721"/>
      <c r="M37" s="721"/>
      <c r="N37" s="722"/>
    </row>
    <row r="38" spans="1:14" ht="13.25" customHeight="1">
      <c r="A38" s="396"/>
      <c r="B38" s="712"/>
      <c r="C38" s="720"/>
      <c r="D38" s="721"/>
      <c r="E38" s="721"/>
      <c r="F38" s="721"/>
      <c r="G38" s="716"/>
      <c r="H38" s="720"/>
      <c r="I38" s="721"/>
      <c r="J38" s="716"/>
      <c r="K38" s="721"/>
      <c r="L38" s="721"/>
      <c r="M38" s="721"/>
      <c r="N38" s="722"/>
    </row>
    <row r="39" spans="1:14" ht="13.25" customHeight="1">
      <c r="A39" s="396"/>
      <c r="B39" s="712"/>
      <c r="C39" s="720"/>
      <c r="D39" s="721"/>
      <c r="E39" s="721"/>
      <c r="F39" s="721"/>
      <c r="G39" s="716"/>
      <c r="H39" s="720"/>
      <c r="I39" s="721"/>
      <c r="J39" s="716"/>
      <c r="K39" s="721"/>
      <c r="L39" s="721"/>
      <c r="M39" s="721"/>
      <c r="N39" s="722"/>
    </row>
    <row r="40" spans="1:14" ht="13.25" customHeight="1">
      <c r="A40" s="396"/>
      <c r="B40" s="712"/>
      <c r="C40" s="720"/>
      <c r="D40" s="721"/>
      <c r="E40" s="721"/>
      <c r="F40" s="721"/>
      <c r="G40" s="716"/>
      <c r="H40" s="720"/>
      <c r="I40" s="721"/>
      <c r="J40" s="716"/>
      <c r="K40" s="721"/>
      <c r="L40" s="721"/>
      <c r="M40" s="721"/>
      <c r="N40" s="722"/>
    </row>
    <row r="41" spans="1:14" ht="13.25" customHeight="1">
      <c r="A41" s="396"/>
      <c r="B41" s="712"/>
      <c r="C41" s="720"/>
      <c r="D41" s="721"/>
      <c r="E41" s="721"/>
      <c r="F41" s="721"/>
      <c r="G41" s="716"/>
      <c r="H41" s="720"/>
      <c r="I41" s="721"/>
      <c r="J41" s="716"/>
      <c r="K41" s="721"/>
      <c r="L41" s="721"/>
      <c r="M41" s="721"/>
      <c r="N41" s="722"/>
    </row>
    <row r="42" spans="1:14" ht="13.25" customHeight="1">
      <c r="A42" s="396"/>
      <c r="B42" s="712"/>
      <c r="C42" s="720"/>
      <c r="D42" s="721"/>
      <c r="E42" s="721"/>
      <c r="F42" s="721"/>
      <c r="G42" s="716"/>
      <c r="H42" s="720"/>
      <c r="I42" s="721"/>
      <c r="J42" s="716"/>
      <c r="K42" s="721"/>
      <c r="L42" s="721"/>
      <c r="M42" s="721"/>
      <c r="N42" s="722"/>
    </row>
    <row r="43" spans="1:14" ht="13.25" customHeight="1">
      <c r="A43" s="396"/>
      <c r="B43" s="712"/>
      <c r="C43" s="720"/>
      <c r="D43" s="721"/>
      <c r="E43" s="721"/>
      <c r="F43" s="721"/>
      <c r="G43" s="716"/>
      <c r="H43" s="720"/>
      <c r="I43" s="721"/>
      <c r="J43" s="716"/>
      <c r="K43" s="721"/>
      <c r="L43" s="721"/>
      <c r="M43" s="721"/>
      <c r="N43" s="722"/>
    </row>
    <row r="44" spans="1:14" ht="13.25" customHeight="1">
      <c r="A44" s="396"/>
      <c r="B44" s="712"/>
      <c r="C44" s="720"/>
      <c r="D44" s="721"/>
      <c r="E44" s="721"/>
      <c r="F44" s="721"/>
      <c r="G44" s="716"/>
      <c r="H44" s="720"/>
      <c r="I44" s="721"/>
      <c r="J44" s="716"/>
      <c r="K44" s="721"/>
      <c r="L44" s="721"/>
      <c r="M44" s="721"/>
      <c r="N44" s="722"/>
    </row>
    <row r="45" spans="1:14" ht="13.25" customHeight="1">
      <c r="A45" s="396"/>
      <c r="B45" s="712"/>
      <c r="C45" s="720"/>
      <c r="D45" s="721"/>
      <c r="E45" s="721"/>
      <c r="F45" s="721"/>
      <c r="G45" s="716"/>
      <c r="H45" s="720"/>
      <c r="I45" s="721"/>
      <c r="J45" s="716"/>
      <c r="K45" s="721"/>
      <c r="L45" s="721"/>
      <c r="M45" s="721"/>
      <c r="N45" s="722"/>
    </row>
    <row r="46" spans="1:14" ht="13.25" customHeight="1">
      <c r="A46" s="396"/>
      <c r="B46" s="712"/>
      <c r="C46" s="720"/>
      <c r="D46" s="721"/>
      <c r="E46" s="721"/>
      <c r="F46" s="721"/>
      <c r="G46" s="716"/>
      <c r="H46" s="720"/>
      <c r="I46" s="721"/>
      <c r="J46" s="716"/>
      <c r="K46" s="721"/>
      <c r="L46" s="721"/>
      <c r="M46" s="721"/>
      <c r="N46" s="722"/>
    </row>
    <row r="47" spans="1:14" ht="13.25" customHeight="1">
      <c r="A47" s="396"/>
      <c r="B47" s="712"/>
      <c r="C47" s="720"/>
      <c r="D47" s="721"/>
      <c r="E47" s="721"/>
      <c r="F47" s="721"/>
      <c r="G47" s="716"/>
      <c r="H47" s="720"/>
      <c r="I47" s="721"/>
      <c r="J47" s="716"/>
      <c r="K47" s="721"/>
      <c r="L47" s="721"/>
      <c r="M47" s="721"/>
      <c r="N47" s="722"/>
    </row>
    <row r="48" spans="1:14" ht="13.25" customHeight="1">
      <c r="A48" s="396"/>
      <c r="B48" s="712"/>
      <c r="C48" s="720"/>
      <c r="D48" s="721"/>
      <c r="E48" s="721"/>
      <c r="F48" s="721"/>
      <c r="G48" s="716"/>
      <c r="H48" s="720"/>
      <c r="I48" s="721"/>
      <c r="J48" s="716"/>
      <c r="K48" s="721"/>
      <c r="L48" s="721"/>
      <c r="M48" s="721"/>
      <c r="N48" s="722"/>
    </row>
    <row r="49" spans="1:14" ht="13.25" customHeight="1">
      <c r="A49" s="396"/>
      <c r="B49" s="712"/>
      <c r="C49" s="720"/>
      <c r="D49" s="721"/>
      <c r="E49" s="721"/>
      <c r="F49" s="721"/>
      <c r="G49" s="716"/>
      <c r="H49" s="720"/>
      <c r="I49" s="721"/>
      <c r="J49" s="716"/>
      <c r="K49" s="721"/>
      <c r="L49" s="721"/>
      <c r="M49" s="721"/>
      <c r="N49" s="722"/>
    </row>
    <row r="50" spans="1:14" ht="13.25" customHeight="1" thickBot="1">
      <c r="A50" s="411"/>
      <c r="B50" s="53"/>
      <c r="C50" s="51"/>
      <c r="D50" s="51"/>
      <c r="E50" s="51"/>
      <c r="F50" s="51"/>
      <c r="G50" s="713"/>
      <c r="H50" s="52"/>
      <c r="I50" s="51"/>
      <c r="J50" s="50"/>
      <c r="K50" s="51"/>
      <c r="L50" s="51"/>
      <c r="M50" s="51"/>
      <c r="N50" s="412"/>
    </row>
  </sheetData>
  <sheetProtection formatCells="0" formatColumns="0" formatRows="0" insertRows="0" selectLockedCells="1"/>
  <mergeCells count="18">
    <mergeCell ref="A1:N1"/>
    <mergeCell ref="B8:C9"/>
    <mergeCell ref="E8:F9"/>
    <mergeCell ref="I8:I9"/>
    <mergeCell ref="K8:K9"/>
    <mergeCell ref="M8:M9"/>
    <mergeCell ref="E2:I2"/>
    <mergeCell ref="E3:I3"/>
    <mergeCell ref="E4:I4"/>
    <mergeCell ref="B4:D4"/>
    <mergeCell ref="B3:D3"/>
    <mergeCell ref="B2:D2"/>
    <mergeCell ref="L3:N3"/>
    <mergeCell ref="L2:N2"/>
    <mergeCell ref="B6:C7"/>
    <mergeCell ref="C12:G12"/>
    <mergeCell ref="H18:J18"/>
    <mergeCell ref="A12:B12"/>
  </mergeCells>
  <printOptions horizontalCentered="1"/>
  <pageMargins left="0.25" right="0.25" top="0.75" bottom="0.75" header="0.3" footer="0.3"/>
  <pageSetup scale="76" orientation="portrait" verticalDpi="1200" r:id="rId1"/>
  <headerFooter>
    <oddHeader>&amp;L&amp;G&amp;C&amp;"-,Bold"Process/Inspection Flowchart</oddHeader>
    <oddFooter>&amp;L&amp;9 1AF0003 &amp;A&amp;C&amp;"-,Bold"&amp;9&amp;KFF0000Printed Copy Uncontrolled.  
Latest Edition on AMG Intranet Site (http://ride.amgeneralintranet.com)&amp;R&amp;9Rev &amp;D</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3C11-9F38-4750-9D87-C15671AA8C84}">
  <sheetPr>
    <pageSetUpPr fitToPage="1"/>
  </sheetPr>
  <dimension ref="A1:BE38"/>
  <sheetViews>
    <sheetView windowProtection="1" showGridLines="0" showRuler="0" view="pageLayout" zoomScale="99" zoomScaleNormal="55" zoomScalePageLayoutView="99" workbookViewId="0">
      <selection activeCell="N13" sqref="N13:U13"/>
    </sheetView>
  </sheetViews>
  <sheetFormatPr baseColWidth="10" defaultColWidth="3.33203125" defaultRowHeight="15"/>
  <cols>
    <col min="1" max="1" width="18.33203125" customWidth="1"/>
    <col min="2" max="2" width="13.6640625" customWidth="1"/>
    <col min="3" max="3" width="17.33203125" customWidth="1"/>
    <col min="4" max="5" width="5.5" customWidth="1"/>
    <col min="6" max="7" width="18" customWidth="1"/>
    <col min="8" max="8" width="5.5" customWidth="1"/>
    <col min="9" max="9" width="23.33203125" customWidth="1"/>
    <col min="10" max="10" width="5.5" customWidth="1"/>
    <col min="11" max="11" width="7.5" customWidth="1"/>
    <col min="12" max="12" width="29.33203125" customWidth="1"/>
    <col min="13" max="13" width="18" customWidth="1"/>
    <col min="14" max="14" width="20.6640625" customWidth="1"/>
    <col min="15" max="17" width="5.5" customWidth="1"/>
    <col min="18" max="18" width="7.5" customWidth="1"/>
    <col min="19" max="29" width="18.33203125" customWidth="1"/>
    <col min="30" max="58" width="2.1640625" customWidth="1"/>
  </cols>
  <sheetData>
    <row r="1" spans="1:57" ht="14" customHeight="1" thickBot="1"/>
    <row r="2" spans="1:57" ht="14" customHeight="1">
      <c r="A2" s="121" t="s">
        <v>436</v>
      </c>
      <c r="B2" s="1284">
        <f>Information!D39</f>
        <v>0</v>
      </c>
      <c r="C2" s="1285"/>
      <c r="D2" s="1285"/>
      <c r="E2" s="1286"/>
      <c r="F2" s="1265" t="s">
        <v>127</v>
      </c>
      <c r="G2" s="1266"/>
      <c r="H2" s="1267"/>
      <c r="I2" s="1268"/>
      <c r="J2" s="1269"/>
      <c r="K2" s="1270"/>
      <c r="L2" s="1271"/>
      <c r="M2" s="96" t="s">
        <v>450</v>
      </c>
      <c r="N2" s="1272"/>
      <c r="O2" s="1270"/>
      <c r="P2" s="1270"/>
      <c r="Q2" s="1270"/>
      <c r="R2" s="1273"/>
    </row>
    <row r="3" spans="1:57" ht="14" customHeight="1">
      <c r="A3" s="88" t="s">
        <v>396</v>
      </c>
      <c r="B3" s="247">
        <f>Information!D19</f>
        <v>0</v>
      </c>
      <c r="C3" s="246" t="s">
        <v>489</v>
      </c>
      <c r="D3" s="245">
        <f>Information!D20</f>
        <v>0</v>
      </c>
      <c r="E3" s="245"/>
      <c r="F3" s="1274" t="s">
        <v>128</v>
      </c>
      <c r="G3" s="1275"/>
      <c r="H3" s="1276"/>
      <c r="I3" s="1277"/>
      <c r="J3" s="1278"/>
      <c r="K3" s="1279"/>
      <c r="L3" s="1280"/>
      <c r="M3" s="97" t="s">
        <v>130</v>
      </c>
      <c r="N3" s="1281"/>
      <c r="O3" s="1282"/>
      <c r="P3" s="1282"/>
      <c r="Q3" s="1282"/>
      <c r="R3" s="1283"/>
    </row>
    <row r="4" spans="1:57" ht="14" customHeight="1">
      <c r="A4" s="88" t="s">
        <v>437</v>
      </c>
      <c r="B4" s="1262">
        <f>Information!D18</f>
        <v>0</v>
      </c>
      <c r="C4" s="1263"/>
      <c r="D4" s="1263"/>
      <c r="E4" s="1264"/>
      <c r="F4" s="1274" t="s">
        <v>113</v>
      </c>
      <c r="G4" s="1275"/>
      <c r="H4" s="1276"/>
      <c r="I4" s="1277"/>
      <c r="J4" s="1287"/>
      <c r="K4" s="1288"/>
      <c r="L4" s="1289"/>
      <c r="M4" s="97" t="s">
        <v>131</v>
      </c>
      <c r="N4" s="1290"/>
      <c r="O4" s="1279"/>
      <c r="P4" s="1279"/>
      <c r="Q4" s="1279"/>
      <c r="R4" s="1291"/>
    </row>
    <row r="5" spans="1:57" ht="14" customHeight="1" thickBot="1">
      <c r="A5" s="122" t="s">
        <v>114</v>
      </c>
      <c r="B5" s="1259"/>
      <c r="C5" s="1260"/>
      <c r="D5" s="1260"/>
      <c r="E5" s="1261"/>
      <c r="F5" s="1295" t="s">
        <v>715</v>
      </c>
      <c r="G5" s="1296"/>
      <c r="H5" s="1297"/>
      <c r="I5" s="1298"/>
      <c r="J5" s="1299"/>
      <c r="K5" s="1300"/>
      <c r="L5" s="1301"/>
      <c r="M5" s="98" t="s">
        <v>132</v>
      </c>
      <c r="N5" s="1292"/>
      <c r="O5" s="1293"/>
      <c r="P5" s="1293"/>
      <c r="Q5" s="1293"/>
      <c r="R5" s="1294"/>
    </row>
    <row r="6" spans="1:57" ht="14" customHeight="1">
      <c r="A6" s="913"/>
      <c r="B6" s="1249"/>
      <c r="C6" s="1249"/>
      <c r="D6" s="1249"/>
      <c r="E6" s="1249"/>
      <c r="F6" s="1249"/>
      <c r="G6" s="1249"/>
      <c r="H6" s="1249"/>
      <c r="I6" s="1249"/>
      <c r="J6" s="1249"/>
      <c r="K6" s="1249"/>
      <c r="L6" s="1249"/>
      <c r="M6" s="35"/>
      <c r="N6" s="35"/>
      <c r="O6" s="35"/>
      <c r="P6" s="35"/>
      <c r="Q6" s="35"/>
      <c r="R6" s="35"/>
    </row>
    <row r="7" spans="1:57" ht="14" customHeight="1" thickBot="1">
      <c r="A7" s="36"/>
      <c r="B7" s="36"/>
      <c r="C7" s="36"/>
      <c r="D7" s="37"/>
      <c r="E7" s="37"/>
      <c r="F7" s="37"/>
      <c r="G7" s="37"/>
      <c r="H7" s="34"/>
      <c r="I7" s="37"/>
      <c r="J7" s="37"/>
      <c r="K7" s="34"/>
      <c r="L7" s="37"/>
      <c r="M7" s="37"/>
      <c r="N7" s="34"/>
      <c r="O7" s="34"/>
      <c r="P7" s="34"/>
      <c r="Q7" s="34"/>
      <c r="R7" s="34"/>
    </row>
    <row r="8" spans="1:57" ht="14" customHeight="1" thickBot="1">
      <c r="A8" s="1250"/>
      <c r="B8" s="1251"/>
      <c r="C8" s="1251"/>
      <c r="D8" s="1251"/>
      <c r="E8" s="1251"/>
      <c r="F8" s="1251"/>
      <c r="G8" s="1252" t="s">
        <v>659</v>
      </c>
      <c r="H8" s="1253"/>
      <c r="I8" s="1254"/>
      <c r="J8" s="1251"/>
      <c r="K8" s="1251"/>
      <c r="L8" s="1251"/>
      <c r="M8" s="1255"/>
      <c r="N8" s="1256" t="s">
        <v>115</v>
      </c>
      <c r="O8" s="1257"/>
      <c r="P8" s="1257"/>
      <c r="Q8" s="1257"/>
      <c r="R8" s="1258"/>
    </row>
    <row r="9" spans="1:57" ht="84" customHeight="1" thickBot="1">
      <c r="A9" s="38" t="s">
        <v>116</v>
      </c>
      <c r="B9" s="39" t="s">
        <v>117</v>
      </c>
      <c r="C9" s="39" t="s">
        <v>118</v>
      </c>
      <c r="D9" s="89" t="s">
        <v>119</v>
      </c>
      <c r="E9" s="40" t="s">
        <v>649</v>
      </c>
      <c r="F9" s="39" t="s">
        <v>120</v>
      </c>
      <c r="G9" s="39" t="s">
        <v>660</v>
      </c>
      <c r="H9" s="90" t="s">
        <v>121</v>
      </c>
      <c r="I9" s="39" t="s">
        <v>661</v>
      </c>
      <c r="J9" s="91" t="s">
        <v>122</v>
      </c>
      <c r="K9" s="40" t="s">
        <v>123</v>
      </c>
      <c r="L9" s="39" t="s">
        <v>124</v>
      </c>
      <c r="M9" s="41" t="s">
        <v>125</v>
      </c>
      <c r="N9" s="38" t="s">
        <v>126</v>
      </c>
      <c r="O9" s="89" t="s">
        <v>119</v>
      </c>
      <c r="P9" s="90" t="s">
        <v>121</v>
      </c>
      <c r="Q9" s="91" t="s">
        <v>122</v>
      </c>
      <c r="R9" s="42" t="s">
        <v>123</v>
      </c>
    </row>
    <row r="10" spans="1:57">
      <c r="A10" s="109"/>
      <c r="B10" s="110"/>
      <c r="C10" s="110"/>
      <c r="D10" s="111"/>
      <c r="E10" s="914"/>
      <c r="F10" s="110"/>
      <c r="G10" s="110"/>
      <c r="H10" s="112"/>
      <c r="I10" s="110"/>
      <c r="J10" s="113"/>
      <c r="K10" s="903">
        <f>D10*H10*J10</f>
        <v>0</v>
      </c>
      <c r="L10" s="110"/>
      <c r="M10" s="117"/>
      <c r="N10" s="109"/>
      <c r="O10" s="111"/>
      <c r="P10" s="112"/>
      <c r="Q10" s="113"/>
      <c r="R10" s="904">
        <f>O10*P10*Q10</f>
        <v>0</v>
      </c>
    </row>
    <row r="11" spans="1:57">
      <c r="A11" s="269"/>
      <c r="B11" s="905"/>
      <c r="C11" s="905"/>
      <c r="D11" s="906"/>
      <c r="E11" s="915"/>
      <c r="F11" s="905"/>
      <c r="G11" s="905"/>
      <c r="H11" s="907"/>
      <c r="I11" s="905"/>
      <c r="J11" s="908"/>
      <c r="K11" s="909">
        <f t="shared" ref="K11:K38" si="0">D11*H11*J11</f>
        <v>0</v>
      </c>
      <c r="L11" s="905"/>
      <c r="M11" s="270"/>
      <c r="N11" s="269"/>
      <c r="O11" s="906"/>
      <c r="P11" s="907"/>
      <c r="Q11" s="908"/>
      <c r="R11" s="910">
        <f t="shared" ref="R11:R38" si="1">O11*P11*Q11</f>
        <v>0</v>
      </c>
    </row>
    <row r="12" spans="1:57">
      <c r="A12" s="269"/>
      <c r="B12" s="905"/>
      <c r="C12" s="905"/>
      <c r="D12" s="906"/>
      <c r="E12" s="915"/>
      <c r="F12" s="905"/>
      <c r="G12" s="905"/>
      <c r="H12" s="907"/>
      <c r="I12" s="905"/>
      <c r="J12" s="908"/>
      <c r="K12" s="909">
        <f t="shared" si="0"/>
        <v>0</v>
      </c>
      <c r="L12" s="905"/>
      <c r="M12" s="270"/>
      <c r="N12" s="269"/>
      <c r="O12" s="906"/>
      <c r="P12" s="907"/>
      <c r="Q12" s="908"/>
      <c r="R12" s="910">
        <f t="shared" si="1"/>
        <v>0</v>
      </c>
    </row>
    <row r="13" spans="1:57">
      <c r="A13" s="269"/>
      <c r="B13" s="905"/>
      <c r="C13" s="905"/>
      <c r="D13" s="906"/>
      <c r="E13" s="915"/>
      <c r="F13" s="905"/>
      <c r="G13" s="905"/>
      <c r="H13" s="907"/>
      <c r="I13" s="905"/>
      <c r="J13" s="908"/>
      <c r="K13" s="909">
        <f t="shared" si="0"/>
        <v>0</v>
      </c>
      <c r="L13" s="905"/>
      <c r="M13" s="270"/>
      <c r="N13" s="269"/>
      <c r="O13" s="906"/>
      <c r="P13" s="907"/>
      <c r="Q13" s="908"/>
      <c r="R13" s="910">
        <f t="shared" si="1"/>
        <v>0</v>
      </c>
    </row>
    <row r="14" spans="1:57" ht="15.5" customHeight="1">
      <c r="A14" s="269"/>
      <c r="B14" s="905"/>
      <c r="C14" s="905"/>
      <c r="D14" s="906"/>
      <c r="E14" s="915"/>
      <c r="F14" s="905"/>
      <c r="G14" s="905"/>
      <c r="H14" s="907"/>
      <c r="I14" s="905"/>
      <c r="J14" s="908"/>
      <c r="K14" s="909">
        <f t="shared" si="0"/>
        <v>0</v>
      </c>
      <c r="L14" s="905"/>
      <c r="M14" s="270"/>
      <c r="N14" s="269"/>
      <c r="O14" s="906"/>
      <c r="P14" s="907"/>
      <c r="Q14" s="908"/>
      <c r="R14" s="910">
        <f t="shared" si="1"/>
        <v>0</v>
      </c>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row>
    <row r="15" spans="1:57">
      <c r="A15" s="269"/>
      <c r="B15" s="905"/>
      <c r="C15" s="905"/>
      <c r="D15" s="906"/>
      <c r="E15" s="915"/>
      <c r="F15" s="905"/>
      <c r="G15" s="905"/>
      <c r="H15" s="907"/>
      <c r="I15" s="905"/>
      <c r="J15" s="908"/>
      <c r="K15" s="909">
        <f t="shared" si="0"/>
        <v>0</v>
      </c>
      <c r="L15" s="905"/>
      <c r="M15" s="270"/>
      <c r="N15" s="269"/>
      <c r="O15" s="906"/>
      <c r="P15" s="907"/>
      <c r="Q15" s="908"/>
      <c r="R15" s="910">
        <f t="shared" si="1"/>
        <v>0</v>
      </c>
    </row>
    <row r="16" spans="1:57">
      <c r="A16" s="269"/>
      <c r="B16" s="905"/>
      <c r="C16" s="905"/>
      <c r="D16" s="906"/>
      <c r="E16" s="915"/>
      <c r="F16" s="905"/>
      <c r="G16" s="905"/>
      <c r="H16" s="907"/>
      <c r="I16" s="905"/>
      <c r="J16" s="908"/>
      <c r="K16" s="909">
        <f t="shared" si="0"/>
        <v>0</v>
      </c>
      <c r="L16" s="905"/>
      <c r="M16" s="270"/>
      <c r="N16" s="269"/>
      <c r="O16" s="906"/>
      <c r="P16" s="907"/>
      <c r="Q16" s="908"/>
      <c r="R16" s="910">
        <f t="shared" si="1"/>
        <v>0</v>
      </c>
    </row>
    <row r="17" spans="1:18">
      <c r="A17" s="269"/>
      <c r="B17" s="905"/>
      <c r="C17" s="905"/>
      <c r="D17" s="906"/>
      <c r="E17" s="915"/>
      <c r="F17" s="905"/>
      <c r="G17" s="905"/>
      <c r="H17" s="907"/>
      <c r="I17" s="905"/>
      <c r="J17" s="908"/>
      <c r="K17" s="909">
        <f t="shared" si="0"/>
        <v>0</v>
      </c>
      <c r="L17" s="905"/>
      <c r="M17" s="270"/>
      <c r="N17" s="269"/>
      <c r="O17" s="906"/>
      <c r="P17" s="907"/>
      <c r="Q17" s="908"/>
      <c r="R17" s="910">
        <f t="shared" si="1"/>
        <v>0</v>
      </c>
    </row>
    <row r="18" spans="1:18">
      <c r="A18" s="269"/>
      <c r="B18" s="905"/>
      <c r="C18" s="905"/>
      <c r="D18" s="906"/>
      <c r="E18" s="915"/>
      <c r="F18" s="905"/>
      <c r="G18" s="905"/>
      <c r="H18" s="907"/>
      <c r="I18" s="905"/>
      <c r="J18" s="908"/>
      <c r="K18" s="909">
        <f t="shared" si="0"/>
        <v>0</v>
      </c>
      <c r="L18" s="905"/>
      <c r="M18" s="270"/>
      <c r="N18" s="269"/>
      <c r="O18" s="906"/>
      <c r="P18" s="907"/>
      <c r="Q18" s="908"/>
      <c r="R18" s="910">
        <f t="shared" si="1"/>
        <v>0</v>
      </c>
    </row>
    <row r="19" spans="1:18">
      <c r="A19" s="269"/>
      <c r="B19" s="905"/>
      <c r="C19" s="905"/>
      <c r="D19" s="906"/>
      <c r="E19" s="915"/>
      <c r="F19" s="905"/>
      <c r="G19" s="905"/>
      <c r="H19" s="907"/>
      <c r="I19" s="905"/>
      <c r="J19" s="908"/>
      <c r="K19" s="909">
        <f t="shared" si="0"/>
        <v>0</v>
      </c>
      <c r="L19" s="905"/>
      <c r="M19" s="270"/>
      <c r="N19" s="269"/>
      <c r="O19" s="906"/>
      <c r="P19" s="907"/>
      <c r="Q19" s="908"/>
      <c r="R19" s="910">
        <f t="shared" si="1"/>
        <v>0</v>
      </c>
    </row>
    <row r="20" spans="1:18">
      <c r="A20" s="269"/>
      <c r="B20" s="905"/>
      <c r="C20" s="905"/>
      <c r="D20" s="906"/>
      <c r="E20" s="915"/>
      <c r="F20" s="905"/>
      <c r="G20" s="905"/>
      <c r="H20" s="907"/>
      <c r="I20" s="905"/>
      <c r="J20" s="908"/>
      <c r="K20" s="909">
        <f t="shared" si="0"/>
        <v>0</v>
      </c>
      <c r="L20" s="905"/>
      <c r="M20" s="270"/>
      <c r="N20" s="269"/>
      <c r="O20" s="906"/>
      <c r="P20" s="907"/>
      <c r="Q20" s="908"/>
      <c r="R20" s="910">
        <f t="shared" si="1"/>
        <v>0</v>
      </c>
    </row>
    <row r="21" spans="1:18">
      <c r="A21" s="269"/>
      <c r="B21" s="905"/>
      <c r="C21" s="905"/>
      <c r="D21" s="906"/>
      <c r="E21" s="915"/>
      <c r="F21" s="905"/>
      <c r="G21" s="905"/>
      <c r="H21" s="907"/>
      <c r="I21" s="905"/>
      <c r="J21" s="908"/>
      <c r="K21" s="909">
        <f t="shared" si="0"/>
        <v>0</v>
      </c>
      <c r="L21" s="905"/>
      <c r="M21" s="270"/>
      <c r="N21" s="269"/>
      <c r="O21" s="906"/>
      <c r="P21" s="907"/>
      <c r="Q21" s="908"/>
      <c r="R21" s="910">
        <f t="shared" si="1"/>
        <v>0</v>
      </c>
    </row>
    <row r="22" spans="1:18" ht="15" customHeight="1">
      <c r="A22" s="269"/>
      <c r="B22" s="905"/>
      <c r="C22" s="905"/>
      <c r="D22" s="906"/>
      <c r="E22" s="915"/>
      <c r="F22" s="905"/>
      <c r="G22" s="905"/>
      <c r="H22" s="907"/>
      <c r="I22" s="905"/>
      <c r="J22" s="908"/>
      <c r="K22" s="909">
        <f t="shared" si="0"/>
        <v>0</v>
      </c>
      <c r="L22" s="905"/>
      <c r="M22" s="270"/>
      <c r="N22" s="269"/>
      <c r="O22" s="906"/>
      <c r="P22" s="907"/>
      <c r="Q22" s="908"/>
      <c r="R22" s="910">
        <f t="shared" si="1"/>
        <v>0</v>
      </c>
    </row>
    <row r="23" spans="1:18" ht="15" customHeight="1">
      <c r="A23" s="269"/>
      <c r="B23" s="905"/>
      <c r="C23" s="905"/>
      <c r="D23" s="906"/>
      <c r="E23" s="915"/>
      <c r="F23" s="905"/>
      <c r="G23" s="905"/>
      <c r="H23" s="907"/>
      <c r="I23" s="905"/>
      <c r="J23" s="908"/>
      <c r="K23" s="909">
        <f t="shared" si="0"/>
        <v>0</v>
      </c>
      <c r="L23" s="905"/>
      <c r="M23" s="270"/>
      <c r="N23" s="269"/>
      <c r="O23" s="906"/>
      <c r="P23" s="907"/>
      <c r="Q23" s="908"/>
      <c r="R23" s="910">
        <f t="shared" si="1"/>
        <v>0</v>
      </c>
    </row>
    <row r="24" spans="1:18" ht="15" customHeight="1">
      <c r="A24" s="269"/>
      <c r="B24" s="905"/>
      <c r="C24" s="905"/>
      <c r="D24" s="906"/>
      <c r="E24" s="915"/>
      <c r="F24" s="905"/>
      <c r="G24" s="905"/>
      <c r="H24" s="907"/>
      <c r="I24" s="905"/>
      <c r="J24" s="908"/>
      <c r="K24" s="909">
        <f t="shared" si="0"/>
        <v>0</v>
      </c>
      <c r="L24" s="905"/>
      <c r="M24" s="270"/>
      <c r="N24" s="269"/>
      <c r="O24" s="906"/>
      <c r="P24" s="907"/>
      <c r="Q24" s="908"/>
      <c r="R24" s="910">
        <f t="shared" si="1"/>
        <v>0</v>
      </c>
    </row>
    <row r="25" spans="1:18" ht="15" customHeight="1">
      <c r="A25" s="269"/>
      <c r="B25" s="905"/>
      <c r="C25" s="905"/>
      <c r="D25" s="906"/>
      <c r="E25" s="915"/>
      <c r="F25" s="905"/>
      <c r="G25" s="905"/>
      <c r="H25" s="907"/>
      <c r="I25" s="905"/>
      <c r="J25" s="908"/>
      <c r="K25" s="909">
        <f t="shared" si="0"/>
        <v>0</v>
      </c>
      <c r="L25" s="905"/>
      <c r="M25" s="270"/>
      <c r="N25" s="269"/>
      <c r="O25" s="906"/>
      <c r="P25" s="907"/>
      <c r="Q25" s="908"/>
      <c r="R25" s="910">
        <f t="shared" si="1"/>
        <v>0</v>
      </c>
    </row>
    <row r="26" spans="1:18" ht="15" customHeight="1">
      <c r="A26" s="269"/>
      <c r="B26" s="905"/>
      <c r="C26" s="905"/>
      <c r="D26" s="906"/>
      <c r="E26" s="915"/>
      <c r="F26" s="905"/>
      <c r="G26" s="905"/>
      <c r="H26" s="907"/>
      <c r="I26" s="905"/>
      <c r="J26" s="908"/>
      <c r="K26" s="909">
        <f t="shared" si="0"/>
        <v>0</v>
      </c>
      <c r="L26" s="905"/>
      <c r="M26" s="270"/>
      <c r="N26" s="269"/>
      <c r="O26" s="906"/>
      <c r="P26" s="907"/>
      <c r="Q26" s="908"/>
      <c r="R26" s="910">
        <f t="shared" si="1"/>
        <v>0</v>
      </c>
    </row>
    <row r="27" spans="1:18" ht="15" customHeight="1">
      <c r="A27" s="269"/>
      <c r="B27" s="905"/>
      <c r="C27" s="905"/>
      <c r="D27" s="906"/>
      <c r="E27" s="915"/>
      <c r="F27" s="905"/>
      <c r="G27" s="905"/>
      <c r="H27" s="907"/>
      <c r="I27" s="905"/>
      <c r="J27" s="908"/>
      <c r="K27" s="909">
        <f t="shared" si="0"/>
        <v>0</v>
      </c>
      <c r="L27" s="905"/>
      <c r="M27" s="270"/>
      <c r="N27" s="269"/>
      <c r="O27" s="906"/>
      <c r="P27" s="907"/>
      <c r="Q27" s="908"/>
      <c r="R27" s="910">
        <f t="shared" si="1"/>
        <v>0</v>
      </c>
    </row>
    <row r="28" spans="1:18" ht="15" customHeight="1">
      <c r="A28" s="269"/>
      <c r="B28" s="905"/>
      <c r="C28" s="905"/>
      <c r="D28" s="906"/>
      <c r="E28" s="915"/>
      <c r="F28" s="905"/>
      <c r="G28" s="905"/>
      <c r="H28" s="907"/>
      <c r="I28" s="905"/>
      <c r="J28" s="908"/>
      <c r="K28" s="909">
        <f t="shared" si="0"/>
        <v>0</v>
      </c>
      <c r="L28" s="905"/>
      <c r="M28" s="270"/>
      <c r="N28" s="269"/>
      <c r="O28" s="906"/>
      <c r="P28" s="907"/>
      <c r="Q28" s="908"/>
      <c r="R28" s="910">
        <f t="shared" si="1"/>
        <v>0</v>
      </c>
    </row>
    <row r="29" spans="1:18" ht="15" customHeight="1">
      <c r="A29" s="269"/>
      <c r="B29" s="905"/>
      <c r="C29" s="905"/>
      <c r="D29" s="906"/>
      <c r="E29" s="915"/>
      <c r="F29" s="905"/>
      <c r="G29" s="905"/>
      <c r="H29" s="907"/>
      <c r="I29" s="905"/>
      <c r="J29" s="908"/>
      <c r="K29" s="909">
        <f t="shared" si="0"/>
        <v>0</v>
      </c>
      <c r="L29" s="905"/>
      <c r="M29" s="270"/>
      <c r="N29" s="269"/>
      <c r="O29" s="906"/>
      <c r="P29" s="907"/>
      <c r="Q29" s="908"/>
      <c r="R29" s="910">
        <f t="shared" si="1"/>
        <v>0</v>
      </c>
    </row>
    <row r="30" spans="1:18" ht="15" customHeight="1">
      <c r="A30" s="269"/>
      <c r="B30" s="905"/>
      <c r="C30" s="905"/>
      <c r="D30" s="906"/>
      <c r="E30" s="915"/>
      <c r="F30" s="905"/>
      <c r="G30" s="905"/>
      <c r="H30" s="907"/>
      <c r="I30" s="905"/>
      <c r="J30" s="908"/>
      <c r="K30" s="909">
        <f t="shared" si="0"/>
        <v>0</v>
      </c>
      <c r="L30" s="905"/>
      <c r="M30" s="270"/>
      <c r="N30" s="269"/>
      <c r="O30" s="906"/>
      <c r="P30" s="907"/>
      <c r="Q30" s="908"/>
      <c r="R30" s="910">
        <f t="shared" si="1"/>
        <v>0</v>
      </c>
    </row>
    <row r="31" spans="1:18" ht="15" customHeight="1">
      <c r="A31" s="269"/>
      <c r="B31" s="905"/>
      <c r="C31" s="905"/>
      <c r="D31" s="906"/>
      <c r="E31" s="915"/>
      <c r="F31" s="905"/>
      <c r="G31" s="905"/>
      <c r="H31" s="907"/>
      <c r="I31" s="905"/>
      <c r="J31" s="908"/>
      <c r="K31" s="909">
        <f t="shared" si="0"/>
        <v>0</v>
      </c>
      <c r="L31" s="905"/>
      <c r="M31" s="270"/>
      <c r="N31" s="269"/>
      <c r="O31" s="906"/>
      <c r="P31" s="907"/>
      <c r="Q31" s="908"/>
      <c r="R31" s="910">
        <f t="shared" si="1"/>
        <v>0</v>
      </c>
    </row>
    <row r="32" spans="1:18" ht="15" customHeight="1">
      <c r="A32" s="269"/>
      <c r="B32" s="905"/>
      <c r="C32" s="905"/>
      <c r="D32" s="906"/>
      <c r="E32" s="915"/>
      <c r="F32" s="905"/>
      <c r="G32" s="905"/>
      <c r="H32" s="907"/>
      <c r="I32" s="905"/>
      <c r="J32" s="908"/>
      <c r="K32" s="909">
        <f t="shared" si="0"/>
        <v>0</v>
      </c>
      <c r="L32" s="905"/>
      <c r="M32" s="270"/>
      <c r="N32" s="269"/>
      <c r="O32" s="906"/>
      <c r="P32" s="907"/>
      <c r="Q32" s="908"/>
      <c r="R32" s="910">
        <f t="shared" si="1"/>
        <v>0</v>
      </c>
    </row>
    <row r="33" spans="1:18" ht="15" customHeight="1">
      <c r="A33" s="269"/>
      <c r="B33" s="905"/>
      <c r="C33" s="905"/>
      <c r="D33" s="906"/>
      <c r="E33" s="915"/>
      <c r="F33" s="905"/>
      <c r="G33" s="905"/>
      <c r="H33" s="907"/>
      <c r="I33" s="905"/>
      <c r="J33" s="908"/>
      <c r="K33" s="909">
        <f t="shared" si="0"/>
        <v>0</v>
      </c>
      <c r="L33" s="905"/>
      <c r="M33" s="270"/>
      <c r="N33" s="269"/>
      <c r="O33" s="906"/>
      <c r="P33" s="907"/>
      <c r="Q33" s="908"/>
      <c r="R33" s="910">
        <f t="shared" si="1"/>
        <v>0</v>
      </c>
    </row>
    <row r="34" spans="1:18" ht="15" customHeight="1">
      <c r="A34" s="269"/>
      <c r="B34" s="905"/>
      <c r="C34" s="905"/>
      <c r="D34" s="906"/>
      <c r="E34" s="915"/>
      <c r="F34" s="905"/>
      <c r="G34" s="905"/>
      <c r="H34" s="907"/>
      <c r="I34" s="905"/>
      <c r="J34" s="908"/>
      <c r="K34" s="909">
        <f t="shared" si="0"/>
        <v>0</v>
      </c>
      <c r="L34" s="905"/>
      <c r="M34" s="270"/>
      <c r="N34" s="269"/>
      <c r="O34" s="906"/>
      <c r="P34" s="907"/>
      <c r="Q34" s="908"/>
      <c r="R34" s="910">
        <f t="shared" si="1"/>
        <v>0</v>
      </c>
    </row>
    <row r="35" spans="1:18" ht="15" customHeight="1">
      <c r="A35" s="269"/>
      <c r="B35" s="905"/>
      <c r="C35" s="905"/>
      <c r="D35" s="906"/>
      <c r="E35" s="915"/>
      <c r="F35" s="905"/>
      <c r="G35" s="905"/>
      <c r="H35" s="907"/>
      <c r="I35" s="905"/>
      <c r="J35" s="908"/>
      <c r="K35" s="909">
        <f t="shared" si="0"/>
        <v>0</v>
      </c>
      <c r="L35" s="905"/>
      <c r="M35" s="270"/>
      <c r="N35" s="269"/>
      <c r="O35" s="906"/>
      <c r="P35" s="907"/>
      <c r="Q35" s="908"/>
      <c r="R35" s="910">
        <f t="shared" si="1"/>
        <v>0</v>
      </c>
    </row>
    <row r="36" spans="1:18" ht="15" customHeight="1">
      <c r="A36" s="269"/>
      <c r="B36" s="905"/>
      <c r="C36" s="905"/>
      <c r="D36" s="906"/>
      <c r="E36" s="915"/>
      <c r="F36" s="905"/>
      <c r="G36" s="905"/>
      <c r="H36" s="907"/>
      <c r="I36" s="905"/>
      <c r="J36" s="908"/>
      <c r="K36" s="909">
        <f t="shared" si="0"/>
        <v>0</v>
      </c>
      <c r="L36" s="905"/>
      <c r="M36" s="270"/>
      <c r="N36" s="269"/>
      <c r="O36" s="906"/>
      <c r="P36" s="907"/>
      <c r="Q36" s="908"/>
      <c r="R36" s="910">
        <f t="shared" si="1"/>
        <v>0</v>
      </c>
    </row>
    <row r="37" spans="1:18" ht="15" customHeight="1">
      <c r="A37" s="269"/>
      <c r="B37" s="905"/>
      <c r="C37" s="905"/>
      <c r="D37" s="906"/>
      <c r="E37" s="915"/>
      <c r="F37" s="905"/>
      <c r="G37" s="905"/>
      <c r="H37" s="907"/>
      <c r="I37" s="905"/>
      <c r="J37" s="908"/>
      <c r="K37" s="909">
        <f t="shared" si="0"/>
        <v>0</v>
      </c>
      <c r="L37" s="905"/>
      <c r="M37" s="270"/>
      <c r="N37" s="269"/>
      <c r="O37" s="906"/>
      <c r="P37" s="907"/>
      <c r="Q37" s="908"/>
      <c r="R37" s="910">
        <f t="shared" si="1"/>
        <v>0</v>
      </c>
    </row>
    <row r="38" spans="1:18" ht="15" customHeight="1" thickBot="1">
      <c r="A38" s="896"/>
      <c r="B38" s="897"/>
      <c r="C38" s="897"/>
      <c r="D38" s="114"/>
      <c r="E38" s="916"/>
      <c r="F38" s="897"/>
      <c r="G38" s="897"/>
      <c r="H38" s="115"/>
      <c r="I38" s="897"/>
      <c r="J38" s="116"/>
      <c r="K38" s="911">
        <f t="shared" si="0"/>
        <v>0</v>
      </c>
      <c r="L38" s="897"/>
      <c r="M38" s="118"/>
      <c r="N38" s="896"/>
      <c r="O38" s="114"/>
      <c r="P38" s="115"/>
      <c r="Q38" s="116"/>
      <c r="R38" s="912">
        <f t="shared" si="1"/>
        <v>0</v>
      </c>
    </row>
  </sheetData>
  <sheetProtection formatCells="0" formatColumns="0" formatRows="0" insertRows="0" selectLockedCells="1"/>
  <mergeCells count="20">
    <mergeCell ref="B5:E5"/>
    <mergeCell ref="B4:E4"/>
    <mergeCell ref="F2:I2"/>
    <mergeCell ref="J2:L2"/>
    <mergeCell ref="N2:R2"/>
    <mergeCell ref="F3:I3"/>
    <mergeCell ref="J3:L3"/>
    <mergeCell ref="N3:R3"/>
    <mergeCell ref="B2:E2"/>
    <mergeCell ref="F4:I4"/>
    <mergeCell ref="J4:L4"/>
    <mergeCell ref="N4:R4"/>
    <mergeCell ref="N5:R5"/>
    <mergeCell ref="F5:I5"/>
    <mergeCell ref="J5:L5"/>
    <mergeCell ref="B6:L6"/>
    <mergeCell ref="A8:F8"/>
    <mergeCell ref="G8:I8"/>
    <mergeCell ref="J8:M8"/>
    <mergeCell ref="N8:R8"/>
  </mergeCells>
  <printOptions horizontalCentered="1"/>
  <pageMargins left="0.7" right="0.7" top="0.75" bottom="0.75" header="0.3" footer="0.3"/>
  <pageSetup scale="52" orientation="landscape" verticalDpi="1200" r:id="rId1"/>
  <headerFooter>
    <oddHeader>&amp;L&amp;G&amp;C&amp;"-,Bold"&amp;18PFMEA-Process Failure Modes Effects Analysis</oddHeader>
    <oddFooter>&amp;L&amp;9 1AF0003 &amp;A&amp;C&amp;"-,Bold"&amp;9&amp;KFF0000Printed Copy Uncontrolled.  
Latest Edition on AMG Intranet Site (http://ride.amgeneralintranet.com)&amp;R&amp;9Rev &amp;D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BA32"/>
  <sheetViews>
    <sheetView windowProtection="1" showGridLines="0" showRowColHeaders="0" showRuler="0" view="pageLayout" zoomScale="63" zoomScaleNormal="100" zoomScalePageLayoutView="63" workbookViewId="0">
      <selection activeCell="N13" sqref="N13:U13"/>
    </sheetView>
  </sheetViews>
  <sheetFormatPr baseColWidth="10" defaultColWidth="0.33203125" defaultRowHeight="15"/>
  <cols>
    <col min="1" max="1" width="20.5" customWidth="1"/>
    <col min="2" max="9" width="5.33203125" customWidth="1"/>
    <col min="10" max="10" width="19.33203125" customWidth="1"/>
    <col min="11" max="11" width="39.33203125" customWidth="1"/>
    <col min="12" max="12" width="9.1640625" customWidth="1"/>
    <col min="13" max="13" width="4.33203125" customWidth="1"/>
    <col min="14" max="14" width="15.6640625" customWidth="1"/>
    <col min="15" max="19" width="5.33203125" customWidth="1"/>
    <col min="20" max="20" width="9.1640625" customWidth="1"/>
    <col min="21" max="21" width="3" customWidth="1"/>
    <col min="22" max="22" width="21.1640625" customWidth="1"/>
    <col min="23" max="27" width="10.6640625" customWidth="1"/>
    <col min="28" max="31" width="9.1640625" customWidth="1"/>
    <col min="32" max="32" width="15.33203125" customWidth="1"/>
    <col min="33" max="54" width="2.1640625" customWidth="1"/>
  </cols>
  <sheetData>
    <row r="1" spans="1:53" ht="93.5" customHeight="1">
      <c r="A1" s="129" t="s">
        <v>133</v>
      </c>
      <c r="B1" s="1206" t="s">
        <v>134</v>
      </c>
      <c r="C1" s="1207"/>
      <c r="D1" s="1207"/>
      <c r="E1" s="1207"/>
      <c r="F1" s="1207"/>
      <c r="G1" s="1207"/>
      <c r="H1" s="1207"/>
      <c r="I1" s="1207"/>
      <c r="J1" s="129" t="s">
        <v>133</v>
      </c>
      <c r="K1" s="129" t="s">
        <v>251</v>
      </c>
      <c r="L1" s="129" t="s">
        <v>135</v>
      </c>
      <c r="M1" s="137"/>
      <c r="N1" s="131" t="s">
        <v>136</v>
      </c>
      <c r="O1" s="1208" t="s">
        <v>217</v>
      </c>
      <c r="P1" s="1208"/>
      <c r="Q1" s="1208"/>
      <c r="R1" s="1208"/>
      <c r="S1" s="1208"/>
      <c r="T1" s="131" t="s">
        <v>135</v>
      </c>
      <c r="U1" s="44"/>
      <c r="V1" s="133" t="s">
        <v>139</v>
      </c>
      <c r="W1" s="1210" t="s">
        <v>218</v>
      </c>
      <c r="X1" s="1210"/>
      <c r="Y1" s="1210"/>
      <c r="Z1" s="1210"/>
      <c r="AA1" s="1210"/>
      <c r="AB1" s="1210" t="s">
        <v>141</v>
      </c>
      <c r="AC1" s="1211"/>
      <c r="AD1" s="1211"/>
      <c r="AE1" s="133" t="s">
        <v>135</v>
      </c>
    </row>
    <row r="2" spans="1:53" ht="93.5" customHeight="1">
      <c r="A2" s="1302" t="s">
        <v>142</v>
      </c>
      <c r="B2" s="1302" t="s">
        <v>143</v>
      </c>
      <c r="C2" s="1302"/>
      <c r="D2" s="1302"/>
      <c r="E2" s="1302"/>
      <c r="F2" s="1302"/>
      <c r="G2" s="1302"/>
      <c r="H2" s="1302"/>
      <c r="I2" s="1302"/>
      <c r="J2" s="1302" t="s">
        <v>219</v>
      </c>
      <c r="K2" s="138" t="s">
        <v>220</v>
      </c>
      <c r="L2" s="139">
        <v>10</v>
      </c>
      <c r="M2" s="137"/>
      <c r="N2" s="140" t="s">
        <v>144</v>
      </c>
      <c r="O2" s="1302" t="s">
        <v>146</v>
      </c>
      <c r="P2" s="1302"/>
      <c r="Q2" s="1302"/>
      <c r="R2" s="1302"/>
      <c r="S2" s="1302"/>
      <c r="T2" s="139">
        <v>10</v>
      </c>
      <c r="U2" s="44"/>
      <c r="V2" s="138" t="s">
        <v>147</v>
      </c>
      <c r="W2" s="1302" t="s">
        <v>221</v>
      </c>
      <c r="X2" s="1302"/>
      <c r="Y2" s="1302"/>
      <c r="Z2" s="1302"/>
      <c r="AA2" s="1302"/>
      <c r="AB2" s="1302" t="s">
        <v>149</v>
      </c>
      <c r="AC2" s="1302"/>
      <c r="AD2" s="1302"/>
      <c r="AE2" s="141">
        <v>10</v>
      </c>
    </row>
    <row r="3" spans="1:53" ht="93.5" customHeight="1">
      <c r="A3" s="1302"/>
      <c r="B3" s="1302" t="s">
        <v>150</v>
      </c>
      <c r="C3" s="1302"/>
      <c r="D3" s="1302"/>
      <c r="E3" s="1302"/>
      <c r="F3" s="1302"/>
      <c r="G3" s="1302"/>
      <c r="H3" s="1302"/>
      <c r="I3" s="1302"/>
      <c r="J3" s="1302"/>
      <c r="K3" s="138" t="s">
        <v>222</v>
      </c>
      <c r="L3" s="139">
        <v>9</v>
      </c>
      <c r="M3" s="137"/>
      <c r="N3" s="1303" t="s">
        <v>151</v>
      </c>
      <c r="O3" s="1302" t="s">
        <v>223</v>
      </c>
      <c r="P3" s="1302"/>
      <c r="Q3" s="1302"/>
      <c r="R3" s="1302"/>
      <c r="S3" s="1302"/>
      <c r="T3" s="139">
        <v>9</v>
      </c>
      <c r="U3" s="44"/>
      <c r="V3" s="138" t="s">
        <v>154</v>
      </c>
      <c r="W3" s="1302" t="s">
        <v>224</v>
      </c>
      <c r="X3" s="1302"/>
      <c r="Y3" s="1302"/>
      <c r="Z3" s="1302"/>
      <c r="AA3" s="1302"/>
      <c r="AB3" s="1302" t="s">
        <v>156</v>
      </c>
      <c r="AC3" s="1302"/>
      <c r="AD3" s="1302"/>
      <c r="AE3" s="141">
        <v>9</v>
      </c>
    </row>
    <row r="4" spans="1:53" ht="93.5" customHeight="1">
      <c r="A4" s="1302" t="s">
        <v>157</v>
      </c>
      <c r="B4" s="1302" t="s">
        <v>158</v>
      </c>
      <c r="C4" s="1302"/>
      <c r="D4" s="1302"/>
      <c r="E4" s="1302"/>
      <c r="F4" s="1302"/>
      <c r="G4" s="1302"/>
      <c r="H4" s="1302"/>
      <c r="I4" s="1302"/>
      <c r="J4" s="138" t="s">
        <v>225</v>
      </c>
      <c r="K4" s="138" t="s">
        <v>226</v>
      </c>
      <c r="L4" s="139">
        <v>8</v>
      </c>
      <c r="M4" s="137"/>
      <c r="N4" s="1303"/>
      <c r="O4" s="1302" t="s">
        <v>160</v>
      </c>
      <c r="P4" s="1302"/>
      <c r="Q4" s="1302"/>
      <c r="R4" s="1302"/>
      <c r="S4" s="1302"/>
      <c r="T4" s="139">
        <v>8</v>
      </c>
      <c r="U4" s="44"/>
      <c r="V4" s="138" t="s">
        <v>227</v>
      </c>
      <c r="W4" s="1302" t="s">
        <v>228</v>
      </c>
      <c r="X4" s="1302"/>
      <c r="Y4" s="1302"/>
      <c r="Z4" s="1302"/>
      <c r="AA4" s="1302"/>
      <c r="AB4" s="1302" t="s">
        <v>163</v>
      </c>
      <c r="AC4" s="1302"/>
      <c r="AD4" s="1302"/>
      <c r="AE4" s="141">
        <v>8</v>
      </c>
    </row>
    <row r="5" spans="1:53" ht="93.5" customHeight="1">
      <c r="A5" s="1302"/>
      <c r="B5" s="1302" t="s">
        <v>164</v>
      </c>
      <c r="C5" s="1302"/>
      <c r="D5" s="1302"/>
      <c r="E5" s="1302"/>
      <c r="F5" s="1302"/>
      <c r="G5" s="1302"/>
      <c r="H5" s="1302"/>
      <c r="I5" s="1302"/>
      <c r="J5" s="138" t="s">
        <v>229</v>
      </c>
      <c r="K5" s="138" t="s">
        <v>230</v>
      </c>
      <c r="L5" s="139">
        <v>7</v>
      </c>
      <c r="M5" s="137"/>
      <c r="N5" s="1303"/>
      <c r="O5" s="1302" t="s">
        <v>231</v>
      </c>
      <c r="P5" s="1302"/>
      <c r="Q5" s="1302"/>
      <c r="R5" s="1302"/>
      <c r="S5" s="1302"/>
      <c r="T5" s="139">
        <v>7</v>
      </c>
      <c r="U5" s="44"/>
      <c r="V5" s="138" t="s">
        <v>232</v>
      </c>
      <c r="W5" s="1302" t="s">
        <v>233</v>
      </c>
      <c r="X5" s="1302"/>
      <c r="Y5" s="1302"/>
      <c r="Z5" s="1302"/>
      <c r="AA5" s="1302"/>
      <c r="AB5" s="1302" t="s">
        <v>168</v>
      </c>
      <c r="AC5" s="1302"/>
      <c r="AD5" s="1302"/>
      <c r="AE5" s="141">
        <v>7</v>
      </c>
    </row>
    <row r="6" spans="1:53" ht="93.5" customHeight="1">
      <c r="A6" s="1302" t="s">
        <v>169</v>
      </c>
      <c r="B6" s="1302" t="s">
        <v>170</v>
      </c>
      <c r="C6" s="1302"/>
      <c r="D6" s="1302"/>
      <c r="E6" s="1302"/>
      <c r="F6" s="1302"/>
      <c r="G6" s="1302"/>
      <c r="H6" s="1302"/>
      <c r="I6" s="1302"/>
      <c r="J6" s="1302" t="s">
        <v>234</v>
      </c>
      <c r="K6" s="138" t="s">
        <v>235</v>
      </c>
      <c r="L6" s="139">
        <v>6</v>
      </c>
      <c r="M6" s="137"/>
      <c r="N6" s="1303" t="s">
        <v>171</v>
      </c>
      <c r="O6" s="1302" t="s">
        <v>173</v>
      </c>
      <c r="P6" s="1302"/>
      <c r="Q6" s="1302"/>
      <c r="R6" s="1302"/>
      <c r="S6" s="1302"/>
      <c r="T6" s="139">
        <v>6</v>
      </c>
      <c r="U6" s="44"/>
      <c r="V6" s="138" t="s">
        <v>227</v>
      </c>
      <c r="W6" s="1302" t="s">
        <v>236</v>
      </c>
      <c r="X6" s="1302"/>
      <c r="Y6" s="1302"/>
      <c r="Z6" s="1302"/>
      <c r="AA6" s="1302"/>
      <c r="AB6" s="1302" t="s">
        <v>175</v>
      </c>
      <c r="AC6" s="1302"/>
      <c r="AD6" s="1302"/>
      <c r="AE6" s="141">
        <v>6</v>
      </c>
    </row>
    <row r="7" spans="1:53" ht="93.5" customHeight="1">
      <c r="A7" s="1302"/>
      <c r="B7" s="1302" t="s">
        <v>176</v>
      </c>
      <c r="C7" s="1302"/>
      <c r="D7" s="1302"/>
      <c r="E7" s="1302"/>
      <c r="F7" s="1302"/>
      <c r="G7" s="1302"/>
      <c r="H7" s="1302"/>
      <c r="I7" s="1302"/>
      <c r="J7" s="1302"/>
      <c r="K7" s="138" t="s">
        <v>237</v>
      </c>
      <c r="L7" s="139">
        <v>5</v>
      </c>
      <c r="M7" s="137"/>
      <c r="N7" s="1303"/>
      <c r="O7" s="1302" t="s">
        <v>178</v>
      </c>
      <c r="P7" s="1302"/>
      <c r="Q7" s="1302"/>
      <c r="R7" s="1302"/>
      <c r="S7" s="1302"/>
      <c r="T7" s="139">
        <v>5</v>
      </c>
      <c r="U7" s="44"/>
      <c r="V7" s="138" t="s">
        <v>232</v>
      </c>
      <c r="W7" s="1302" t="s">
        <v>238</v>
      </c>
      <c r="X7" s="1302"/>
      <c r="Y7" s="1302"/>
      <c r="Z7" s="1302"/>
      <c r="AA7" s="1302"/>
      <c r="AB7" s="1302" t="s">
        <v>171</v>
      </c>
      <c r="AC7" s="1302"/>
      <c r="AD7" s="1302"/>
      <c r="AE7" s="141">
        <v>5</v>
      </c>
    </row>
    <row r="8" spans="1:53" ht="93.5" customHeight="1">
      <c r="A8" s="1302" t="s">
        <v>181</v>
      </c>
      <c r="B8" s="1302" t="s">
        <v>182</v>
      </c>
      <c r="C8" s="1302"/>
      <c r="D8" s="1302"/>
      <c r="E8" s="1302"/>
      <c r="F8" s="1302"/>
      <c r="G8" s="1302"/>
      <c r="H8" s="1302"/>
      <c r="I8" s="1302"/>
      <c r="J8" s="1302" t="s">
        <v>234</v>
      </c>
      <c r="K8" s="138" t="s">
        <v>239</v>
      </c>
      <c r="L8" s="139">
        <v>4</v>
      </c>
      <c r="M8" s="137"/>
      <c r="N8" s="1303"/>
      <c r="O8" s="1302" t="s">
        <v>240</v>
      </c>
      <c r="P8" s="1302"/>
      <c r="Q8" s="1302"/>
      <c r="R8" s="1302"/>
      <c r="S8" s="1302"/>
      <c r="T8" s="139">
        <v>4</v>
      </c>
      <c r="U8" s="44"/>
      <c r="V8" s="138" t="s">
        <v>227</v>
      </c>
      <c r="W8" s="1302" t="s">
        <v>241</v>
      </c>
      <c r="X8" s="1302"/>
      <c r="Y8" s="1302"/>
      <c r="Z8" s="1302"/>
      <c r="AA8" s="1302"/>
      <c r="AB8" s="1302" t="s">
        <v>186</v>
      </c>
      <c r="AC8" s="1302"/>
      <c r="AD8" s="1302"/>
      <c r="AE8" s="141">
        <v>4</v>
      </c>
    </row>
    <row r="9" spans="1:53" ht="93.5" customHeight="1">
      <c r="A9" s="1302"/>
      <c r="B9" s="1302" t="s">
        <v>187</v>
      </c>
      <c r="C9" s="1302"/>
      <c r="D9" s="1302"/>
      <c r="E9" s="1302"/>
      <c r="F9" s="1302"/>
      <c r="G9" s="1302"/>
      <c r="H9" s="1302"/>
      <c r="I9" s="1302"/>
      <c r="J9" s="1302"/>
      <c r="K9" s="138" t="s">
        <v>242</v>
      </c>
      <c r="L9" s="139">
        <v>3</v>
      </c>
      <c r="M9" s="137"/>
      <c r="N9" s="1303" t="s">
        <v>175</v>
      </c>
      <c r="O9" s="1302" t="s">
        <v>189</v>
      </c>
      <c r="P9" s="1302"/>
      <c r="Q9" s="1302"/>
      <c r="R9" s="1302"/>
      <c r="S9" s="1302"/>
      <c r="T9" s="139">
        <v>3</v>
      </c>
      <c r="U9" s="44"/>
      <c r="V9" s="138" t="s">
        <v>232</v>
      </c>
      <c r="W9" s="1302" t="s">
        <v>243</v>
      </c>
      <c r="X9" s="1302"/>
      <c r="Y9" s="1302"/>
      <c r="Z9" s="1302"/>
      <c r="AA9" s="1302"/>
      <c r="AB9" s="1302" t="s">
        <v>151</v>
      </c>
      <c r="AC9" s="1302"/>
      <c r="AD9" s="1302"/>
      <c r="AE9" s="141">
        <v>3</v>
      </c>
    </row>
    <row r="10" spans="1:53" ht="93.5" customHeight="1">
      <c r="A10" s="1304"/>
      <c r="B10" s="1302" t="s">
        <v>191</v>
      </c>
      <c r="C10" s="1302"/>
      <c r="D10" s="1302"/>
      <c r="E10" s="1302"/>
      <c r="F10" s="1302"/>
      <c r="G10" s="1302"/>
      <c r="H10" s="1302"/>
      <c r="I10" s="1302"/>
      <c r="J10" s="138" t="s">
        <v>244</v>
      </c>
      <c r="K10" s="138" t="s">
        <v>245</v>
      </c>
      <c r="L10" s="139">
        <v>2</v>
      </c>
      <c r="M10" s="137"/>
      <c r="N10" s="1303"/>
      <c r="O10" s="1302" t="s">
        <v>246</v>
      </c>
      <c r="P10" s="1302"/>
      <c r="Q10" s="1302"/>
      <c r="R10" s="1302"/>
      <c r="S10" s="1302"/>
      <c r="T10" s="139">
        <v>2</v>
      </c>
      <c r="U10" s="44"/>
      <c r="V10" s="138" t="s">
        <v>247</v>
      </c>
      <c r="W10" s="1302" t="s">
        <v>248</v>
      </c>
      <c r="X10" s="1302"/>
      <c r="Y10" s="1302"/>
      <c r="Z10" s="1302"/>
      <c r="AA10" s="1302"/>
      <c r="AB10" s="1302" t="s">
        <v>144</v>
      </c>
      <c r="AC10" s="1302"/>
      <c r="AD10" s="1302"/>
      <c r="AE10" s="141">
        <v>2</v>
      </c>
    </row>
    <row r="11" spans="1:53" ht="93.5" customHeight="1">
      <c r="A11" s="138" t="s">
        <v>196</v>
      </c>
      <c r="B11" s="1302" t="s">
        <v>197</v>
      </c>
      <c r="C11" s="1302"/>
      <c r="D11" s="1302"/>
      <c r="E11" s="1302"/>
      <c r="F11" s="1302"/>
      <c r="G11" s="1302"/>
      <c r="H11" s="1302"/>
      <c r="I11" s="1302"/>
      <c r="J11" s="138" t="s">
        <v>196</v>
      </c>
      <c r="K11" s="138" t="s">
        <v>249</v>
      </c>
      <c r="L11" s="139">
        <v>1</v>
      </c>
      <c r="M11" s="137"/>
      <c r="N11" s="140" t="s">
        <v>168</v>
      </c>
      <c r="O11" s="1302" t="s">
        <v>199</v>
      </c>
      <c r="P11" s="1302"/>
      <c r="Q11" s="1302"/>
      <c r="R11" s="1302"/>
      <c r="S11" s="1302"/>
      <c r="T11" s="139">
        <v>1</v>
      </c>
      <c r="U11" s="44"/>
      <c r="V11" s="138" t="s">
        <v>200</v>
      </c>
      <c r="W11" s="1302" t="s">
        <v>250</v>
      </c>
      <c r="X11" s="1302"/>
      <c r="Y11" s="1302"/>
      <c r="Z11" s="1302"/>
      <c r="AA11" s="1302"/>
      <c r="AB11" s="1302" t="s">
        <v>202</v>
      </c>
      <c r="AC11" s="1302"/>
      <c r="AD11" s="1302"/>
      <c r="AE11" s="141">
        <v>1</v>
      </c>
    </row>
    <row r="12" spans="1:53" ht="68.25" customHeight="1"/>
    <row r="13" spans="1:53" ht="68.25" customHeight="1"/>
    <row r="14" spans="1:53" ht="68.25" customHeight="1"/>
    <row r="15" spans="1:53" ht="68.25" customHeight="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row>
    <row r="16" spans="1:53" ht="68.25" customHeight="1"/>
    <row r="17" ht="68.25" customHeight="1"/>
    <row r="18" ht="68.25" customHeight="1"/>
    <row r="19" ht="68.25" customHeight="1"/>
    <row r="20" ht="68.25" customHeight="1"/>
    <row r="21" ht="68.25" customHeight="1"/>
    <row r="22" ht="68.25" customHeight="1"/>
    <row r="23" ht="68.25" customHeight="1"/>
    <row r="24" ht="68.25" customHeight="1"/>
    <row r="25" ht="68.25" customHeight="1"/>
    <row r="26" ht="68.25" customHeight="1"/>
    <row r="27" ht="68.25" customHeight="1"/>
    <row r="28" ht="68.25" customHeight="1"/>
    <row r="29" ht="68.25" customHeight="1"/>
    <row r="30" ht="68.25" customHeight="1"/>
    <row r="31" ht="68.25" customHeight="1"/>
    <row r="32" ht="68.25" customHeight="1"/>
  </sheetData>
  <sheetProtection algorithmName="SHA-512" hashValue="nV6rbzSZ7j5G1VUktyrpo1URJZcI4X6MnzeYohLEmUNXySJqQ1ePYQEFAse3AxCgK5mOw+ixeUs+FZrk4+L5ug==" saltValue="bhDVOk4hYg6F/zxyVMXZQA==" spinCount="100000" sheet="1" selectLockedCells="1"/>
  <mergeCells count="54">
    <mergeCell ref="B11:I11"/>
    <mergeCell ref="O11:S11"/>
    <mergeCell ref="W11:AA11"/>
    <mergeCell ref="AB11:AD11"/>
    <mergeCell ref="AB9:AD9"/>
    <mergeCell ref="B10:I10"/>
    <mergeCell ref="O10:S10"/>
    <mergeCell ref="W10:AA10"/>
    <mergeCell ref="AB10:AD10"/>
    <mergeCell ref="A6:A7"/>
    <mergeCell ref="B6:I6"/>
    <mergeCell ref="J6:J7"/>
    <mergeCell ref="N6:N8"/>
    <mergeCell ref="O6:S6"/>
    <mergeCell ref="B7:I7"/>
    <mergeCell ref="O7:S7"/>
    <mergeCell ref="A8:A10"/>
    <mergeCell ref="B8:I8"/>
    <mergeCell ref="J8:J9"/>
    <mergeCell ref="O8:S8"/>
    <mergeCell ref="B9:I9"/>
    <mergeCell ref="N9:N10"/>
    <mergeCell ref="O9:S9"/>
    <mergeCell ref="A2:A3"/>
    <mergeCell ref="B2:I2"/>
    <mergeCell ref="J2:J3"/>
    <mergeCell ref="O2:S2"/>
    <mergeCell ref="W2:AA2"/>
    <mergeCell ref="B3:I3"/>
    <mergeCell ref="N3:N5"/>
    <mergeCell ref="O3:S3"/>
    <mergeCell ref="W3:AA3"/>
    <mergeCell ref="A4:A5"/>
    <mergeCell ref="B4:I4"/>
    <mergeCell ref="O4:S4"/>
    <mergeCell ref="W4:AA4"/>
    <mergeCell ref="B5:I5"/>
    <mergeCell ref="O5:S5"/>
    <mergeCell ref="W5:AA5"/>
    <mergeCell ref="B1:I1"/>
    <mergeCell ref="O1:S1"/>
    <mergeCell ref="W1:AA1"/>
    <mergeCell ref="AB1:AD1"/>
    <mergeCell ref="AB2:AD2"/>
    <mergeCell ref="AB3:AD3"/>
    <mergeCell ref="AB4:AD4"/>
    <mergeCell ref="AB5:AD5"/>
    <mergeCell ref="W6:AA6"/>
    <mergeCell ref="AB6:AD6"/>
    <mergeCell ref="W7:AA7"/>
    <mergeCell ref="AB7:AD7"/>
    <mergeCell ref="W8:AA8"/>
    <mergeCell ref="AB8:AD8"/>
    <mergeCell ref="W9:AA9"/>
  </mergeCells>
  <printOptions horizontalCentered="1"/>
  <pageMargins left="0.25" right="0.25" top="0.75" bottom="0.75" header="0.3" footer="0.3"/>
  <pageSetup scale="44" orientation="landscape" verticalDpi="1200" r:id="rId1"/>
  <headerFooter>
    <oddHeader>&amp;L&amp;G&amp;C&amp;"-,Bold"&amp;36PFMEA Ratings</oddHeader>
    <oddFooter>&amp;L&amp;9 1AF0003 &amp;A&amp;C&amp;"-,Bold"&amp;9&amp;KFF0000Printed Copy Uncontrolled.  
Latest Edition on AMG Intranet Site (http://ride.amgeneralintranet.com)&amp;R&amp;9Rev &amp;D</oddFooter>
  </headerFooter>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M38"/>
  <sheetViews>
    <sheetView windowProtection="1" showGridLines="0" showRuler="0" view="pageLayout" zoomScale="145" zoomScaleNormal="100" zoomScalePageLayoutView="145" workbookViewId="0">
      <selection activeCell="N13" sqref="N13:U13"/>
    </sheetView>
  </sheetViews>
  <sheetFormatPr baseColWidth="10" defaultColWidth="0.33203125" defaultRowHeight="15"/>
  <cols>
    <col min="1" max="1" width="8.83203125" style="244" customWidth="1"/>
    <col min="2" max="2" width="14" style="244" customWidth="1"/>
    <col min="3" max="5" width="8.83203125" style="244" customWidth="1"/>
    <col min="6" max="6" width="12.1640625" style="244" customWidth="1"/>
    <col min="7" max="7" width="8.83203125" style="244" customWidth="1"/>
    <col min="8" max="8" width="15.83203125" style="244" customWidth="1"/>
    <col min="9" max="9" width="15.6640625" style="244" customWidth="1"/>
    <col min="10" max="11" width="8.83203125" style="244" customWidth="1"/>
    <col min="12" max="12" width="19.6640625" style="244" customWidth="1"/>
    <col min="13" max="13" width="23.6640625" style="244" bestFit="1" customWidth="1"/>
    <col min="14" max="14" width="2.1640625" customWidth="1"/>
  </cols>
  <sheetData>
    <row r="1" spans="1:13" ht="18" customHeight="1" thickBot="1">
      <c r="A1" s="1325"/>
      <c r="B1" s="1326"/>
      <c r="C1" s="1326"/>
      <c r="D1" s="1326"/>
      <c r="E1" s="1326"/>
      <c r="F1" s="1326"/>
      <c r="G1" s="1326"/>
      <c r="H1" s="1326"/>
      <c r="I1" s="1326"/>
      <c r="J1" s="1326"/>
      <c r="K1" s="1326"/>
      <c r="L1" s="1326"/>
      <c r="M1" s="1327"/>
    </row>
    <row r="2" spans="1:13" ht="13.25" customHeight="1">
      <c r="A2" s="416"/>
      <c r="B2" s="417"/>
      <c r="C2" s="417"/>
      <c r="D2" s="417"/>
      <c r="E2" s="417"/>
      <c r="F2" s="417"/>
      <c r="G2" s="417"/>
      <c r="H2" s="417"/>
      <c r="I2" s="417"/>
      <c r="J2" s="417"/>
      <c r="K2" s="417"/>
      <c r="L2" s="417"/>
      <c r="M2" s="418"/>
    </row>
    <row r="3" spans="1:13" ht="13.25" customHeight="1">
      <c r="A3" s="419" t="s">
        <v>252</v>
      </c>
      <c r="B3" s="420"/>
      <c r="C3" s="420"/>
      <c r="D3" s="421"/>
      <c r="E3" s="422" t="s">
        <v>253</v>
      </c>
      <c r="F3" s="420"/>
      <c r="G3" s="420"/>
      <c r="H3" s="420"/>
      <c r="I3" s="421"/>
      <c r="J3" s="422" t="s">
        <v>131</v>
      </c>
      <c r="K3" s="420"/>
      <c r="L3" s="422" t="s">
        <v>132</v>
      </c>
      <c r="M3" s="423"/>
    </row>
    <row r="4" spans="1:13" ht="13.25" customHeight="1">
      <c r="A4" s="1335"/>
      <c r="B4" s="1312"/>
      <c r="C4" s="1312"/>
      <c r="D4" s="1313"/>
      <c r="E4" s="1331" t="str">
        <f>IF(ISBLANK(Information!D11),"",_xlfn.CONCAT(IF(ISBLANK(Information!D11),"",Information!D11)," / ",IF(ISBLANK(Information!D13),"",_xlfn.CONCAT("(",LEFT(Information!D13,3),")"," ",MID(Information!D13,4,3),"-",RIGHT(Information!D13,4)))))</f>
        <v/>
      </c>
      <c r="F4" s="1334"/>
      <c r="G4" s="1334"/>
      <c r="H4" s="1334"/>
      <c r="I4" s="1332"/>
      <c r="J4" s="1328"/>
      <c r="K4" s="1329"/>
      <c r="L4" s="1328"/>
      <c r="M4" s="1330"/>
    </row>
    <row r="5" spans="1:13" ht="13.25" customHeight="1">
      <c r="A5" s="419" t="s">
        <v>438</v>
      </c>
      <c r="B5" s="420"/>
      <c r="C5" s="420"/>
      <c r="D5" s="421"/>
      <c r="E5" s="422" t="s">
        <v>254</v>
      </c>
      <c r="F5" s="420"/>
      <c r="G5" s="420"/>
      <c r="H5" s="420"/>
      <c r="I5" s="421"/>
      <c r="J5" s="422" t="s">
        <v>255</v>
      </c>
      <c r="K5" s="420"/>
      <c r="L5" s="420"/>
      <c r="M5" s="423"/>
    </row>
    <row r="6" spans="1:13" ht="13.25" customHeight="1">
      <c r="A6" s="1333">
        <f>Information!D19</f>
        <v>0</v>
      </c>
      <c r="B6" s="1334"/>
      <c r="C6" s="1334"/>
      <c r="D6" s="936">
        <f>Information!D20</f>
        <v>0</v>
      </c>
      <c r="E6" s="1311"/>
      <c r="F6" s="1312"/>
      <c r="G6" s="1312"/>
      <c r="H6" s="1312"/>
      <c r="I6" s="1313"/>
      <c r="J6" s="1328"/>
      <c r="K6" s="1336"/>
      <c r="L6" s="1336"/>
      <c r="M6" s="1330"/>
    </row>
    <row r="7" spans="1:13" ht="13.25" customHeight="1">
      <c r="A7" s="419" t="s">
        <v>29</v>
      </c>
      <c r="B7" s="420"/>
      <c r="C7" s="420"/>
      <c r="D7" s="421"/>
      <c r="E7" s="422" t="s">
        <v>256</v>
      </c>
      <c r="F7" s="420"/>
      <c r="G7" s="420"/>
      <c r="H7" s="420"/>
      <c r="I7" s="421"/>
      <c r="J7" s="422" t="s">
        <v>257</v>
      </c>
      <c r="K7" s="420"/>
      <c r="L7" s="420"/>
      <c r="M7" s="423"/>
    </row>
    <row r="8" spans="1:13" ht="13.25" customHeight="1">
      <c r="A8" s="1333">
        <f>Information!D18</f>
        <v>0</v>
      </c>
      <c r="B8" s="1334"/>
      <c r="C8" s="1334"/>
      <c r="D8" s="1332"/>
      <c r="E8" s="1328"/>
      <c r="F8" s="1336"/>
      <c r="G8" s="1336"/>
      <c r="H8" s="1336"/>
      <c r="I8" s="1329"/>
      <c r="J8" s="1328"/>
      <c r="K8" s="1336"/>
      <c r="L8" s="1336"/>
      <c r="M8" s="1330"/>
    </row>
    <row r="9" spans="1:13" ht="13.25" customHeight="1">
      <c r="A9" s="419" t="s">
        <v>72</v>
      </c>
      <c r="B9" s="420"/>
      <c r="C9" s="422" t="s">
        <v>40</v>
      </c>
      <c r="D9" s="421"/>
      <c r="E9" s="422" t="s">
        <v>258</v>
      </c>
      <c r="F9" s="420"/>
      <c r="G9" s="420"/>
      <c r="H9" s="420"/>
      <c r="I9" s="421"/>
      <c r="J9" s="422" t="s">
        <v>258</v>
      </c>
      <c r="K9" s="420"/>
      <c r="L9" s="420"/>
      <c r="M9" s="423"/>
    </row>
    <row r="10" spans="1:13" ht="13.25" customHeight="1">
      <c r="A10" s="1333" t="str">
        <f>IF(ISBLANK(Information!D2),"",Information!D2)</f>
        <v/>
      </c>
      <c r="B10" s="1332"/>
      <c r="C10" s="1331" t="str">
        <f>IF(ISBLANK(Information!D3),"",Information!D3)</f>
        <v/>
      </c>
      <c r="D10" s="1332"/>
      <c r="E10" s="1328"/>
      <c r="F10" s="1336"/>
      <c r="G10" s="1336"/>
      <c r="H10" s="1336"/>
      <c r="I10" s="1329"/>
      <c r="J10" s="1328"/>
      <c r="K10" s="1336"/>
      <c r="L10" s="1336"/>
      <c r="M10" s="1330"/>
    </row>
    <row r="11" spans="1:13" ht="14" customHeight="1">
      <c r="A11" s="1314" t="s">
        <v>259</v>
      </c>
      <c r="B11" s="1305" t="s">
        <v>260</v>
      </c>
      <c r="C11" s="1305" t="s">
        <v>261</v>
      </c>
      <c r="D11" s="1308" t="s">
        <v>262</v>
      </c>
      <c r="E11" s="1309"/>
      <c r="F11" s="1310"/>
      <c r="G11" s="1305" t="s">
        <v>263</v>
      </c>
      <c r="H11" s="1308" t="s">
        <v>264</v>
      </c>
      <c r="I11" s="1309"/>
      <c r="J11" s="1309"/>
      <c r="K11" s="1309"/>
      <c r="L11" s="1310"/>
      <c r="M11" s="1317" t="s">
        <v>265</v>
      </c>
    </row>
    <row r="12" spans="1:13" ht="14" customHeight="1">
      <c r="A12" s="1315"/>
      <c r="B12" s="1306"/>
      <c r="C12" s="1306"/>
      <c r="D12" s="1311"/>
      <c r="E12" s="1312"/>
      <c r="F12" s="1313"/>
      <c r="G12" s="1306"/>
      <c r="H12" s="1311"/>
      <c r="I12" s="1312"/>
      <c r="J12" s="1312"/>
      <c r="K12" s="1312"/>
      <c r="L12" s="1313"/>
      <c r="M12" s="1318"/>
    </row>
    <row r="13" spans="1:13" ht="14" customHeight="1">
      <c r="A13" s="1315"/>
      <c r="B13" s="1306"/>
      <c r="C13" s="1306"/>
      <c r="D13" s="1319" t="s">
        <v>266</v>
      </c>
      <c r="E13" s="1319" t="s">
        <v>267</v>
      </c>
      <c r="F13" s="1319" t="s">
        <v>268</v>
      </c>
      <c r="G13" s="1306"/>
      <c r="H13" s="1322" t="s">
        <v>273</v>
      </c>
      <c r="I13" s="1322" t="s">
        <v>274</v>
      </c>
      <c r="J13" s="424" t="s">
        <v>269</v>
      </c>
      <c r="K13" s="425"/>
      <c r="L13" s="1305" t="s">
        <v>270</v>
      </c>
      <c r="M13" s="1318"/>
    </row>
    <row r="14" spans="1:13" ht="14" customHeight="1">
      <c r="A14" s="1315"/>
      <c r="B14" s="1306"/>
      <c r="C14" s="1306"/>
      <c r="D14" s="1320"/>
      <c r="E14" s="1320"/>
      <c r="F14" s="1320"/>
      <c r="G14" s="1306"/>
      <c r="H14" s="1323"/>
      <c r="I14" s="1323"/>
      <c r="J14" s="1319" t="s">
        <v>271</v>
      </c>
      <c r="K14" s="1319" t="s">
        <v>272</v>
      </c>
      <c r="L14" s="1306"/>
      <c r="M14" s="1318"/>
    </row>
    <row r="15" spans="1:13" ht="14" customHeight="1">
      <c r="A15" s="1316"/>
      <c r="B15" s="1307"/>
      <c r="C15" s="1307"/>
      <c r="D15" s="1321"/>
      <c r="E15" s="1321"/>
      <c r="F15" s="1321"/>
      <c r="G15" s="1307"/>
      <c r="H15" s="1324"/>
      <c r="I15" s="1324"/>
      <c r="J15" s="1321"/>
      <c r="K15" s="1321"/>
      <c r="L15" s="1307"/>
      <c r="M15" s="1318"/>
    </row>
    <row r="16" spans="1:13">
      <c r="A16" s="271"/>
      <c r="B16" s="271"/>
      <c r="C16" s="271"/>
      <c r="D16" s="272"/>
      <c r="E16" s="271"/>
      <c r="F16" s="271"/>
      <c r="G16" s="271"/>
      <c r="H16" s="271"/>
      <c r="I16" s="272"/>
      <c r="J16" s="272"/>
      <c r="K16" s="272"/>
      <c r="L16" s="426"/>
      <c r="M16" s="427"/>
    </row>
    <row r="17" spans="1:13">
      <c r="A17" s="271"/>
      <c r="B17" s="271"/>
      <c r="C17" s="271"/>
      <c r="D17" s="272"/>
      <c r="E17" s="271"/>
      <c r="F17" s="271"/>
      <c r="G17" s="271"/>
      <c r="H17" s="271"/>
      <c r="I17" s="272"/>
      <c r="J17" s="272"/>
      <c r="K17" s="272"/>
      <c r="L17" s="426"/>
      <c r="M17" s="427"/>
    </row>
    <row r="18" spans="1:13">
      <c r="A18" s="271"/>
      <c r="B18" s="271"/>
      <c r="C18" s="271"/>
      <c r="D18" s="272"/>
      <c r="E18" s="271"/>
      <c r="F18" s="271"/>
      <c r="G18" s="271"/>
      <c r="H18" s="271"/>
      <c r="I18" s="272"/>
      <c r="J18" s="272"/>
      <c r="K18" s="272"/>
      <c r="L18" s="426"/>
      <c r="M18" s="427"/>
    </row>
    <row r="19" spans="1:13">
      <c r="A19" s="271"/>
      <c r="B19" s="271"/>
      <c r="C19" s="271"/>
      <c r="D19" s="272"/>
      <c r="E19" s="271"/>
      <c r="F19" s="271"/>
      <c r="G19" s="271"/>
      <c r="H19" s="271"/>
      <c r="I19" s="272"/>
      <c r="J19" s="272"/>
      <c r="K19" s="272"/>
      <c r="L19" s="426"/>
      <c r="M19" s="427"/>
    </row>
    <row r="20" spans="1:13" ht="13.25" customHeight="1">
      <c r="A20" s="54"/>
      <c r="B20" s="55"/>
      <c r="C20" s="55"/>
      <c r="D20" s="56"/>
      <c r="E20" s="55"/>
      <c r="F20" s="55"/>
      <c r="G20" s="55"/>
      <c r="H20" s="55"/>
      <c r="I20" s="56"/>
      <c r="J20" s="56"/>
      <c r="K20" s="56"/>
      <c r="L20" s="56"/>
      <c r="M20" s="57"/>
    </row>
    <row r="21" spans="1:13" ht="13.25" customHeight="1">
      <c r="A21" s="54"/>
      <c r="B21" s="55"/>
      <c r="C21" s="55"/>
      <c r="D21" s="56"/>
      <c r="E21" s="55"/>
      <c r="F21" s="55"/>
      <c r="G21" s="55"/>
      <c r="H21" s="55"/>
      <c r="I21" s="56"/>
      <c r="J21" s="56"/>
      <c r="K21" s="56"/>
      <c r="L21" s="56"/>
      <c r="M21" s="57"/>
    </row>
    <row r="22" spans="1:13" ht="13.25" customHeight="1">
      <c r="A22" s="54"/>
      <c r="B22" s="55"/>
      <c r="C22" s="55"/>
      <c r="D22" s="56"/>
      <c r="E22" s="55"/>
      <c r="F22" s="55"/>
      <c r="G22" s="55"/>
      <c r="H22" s="55"/>
      <c r="I22" s="56"/>
      <c r="J22" s="56"/>
      <c r="K22" s="56"/>
      <c r="L22" s="56"/>
      <c r="M22" s="57"/>
    </row>
    <row r="23" spans="1:13" ht="13.25" customHeight="1">
      <c r="A23" s="54"/>
      <c r="B23" s="55"/>
      <c r="C23" s="55"/>
      <c r="D23" s="56"/>
      <c r="E23" s="55"/>
      <c r="F23" s="55"/>
      <c r="G23" s="55"/>
      <c r="H23" s="55"/>
      <c r="I23" s="56"/>
      <c r="J23" s="56"/>
      <c r="K23" s="56"/>
      <c r="L23" s="56"/>
      <c r="M23" s="57"/>
    </row>
    <row r="24" spans="1:13" ht="13.25" customHeight="1">
      <c r="A24" s="54"/>
      <c r="B24" s="55"/>
      <c r="C24" s="55"/>
      <c r="D24" s="56"/>
      <c r="E24" s="55"/>
      <c r="F24" s="55"/>
      <c r="G24" s="55"/>
      <c r="H24" s="55"/>
      <c r="I24" s="56"/>
      <c r="J24" s="56"/>
      <c r="K24" s="56"/>
      <c r="L24" s="56"/>
      <c r="M24" s="57"/>
    </row>
    <row r="25" spans="1:13" ht="13.25" customHeight="1">
      <c r="A25" s="54"/>
      <c r="B25" s="55"/>
      <c r="C25" s="55"/>
      <c r="D25" s="56"/>
      <c r="E25" s="55"/>
      <c r="F25" s="55"/>
      <c r="G25" s="55"/>
      <c r="H25" s="55"/>
      <c r="I25" s="56"/>
      <c r="J25" s="56"/>
      <c r="K25" s="56"/>
      <c r="L25" s="56"/>
      <c r="M25" s="57"/>
    </row>
    <row r="26" spans="1:13" ht="13.25" customHeight="1">
      <c r="A26" s="54"/>
      <c r="B26" s="55"/>
      <c r="C26" s="55"/>
      <c r="D26" s="56"/>
      <c r="E26" s="55"/>
      <c r="F26" s="55"/>
      <c r="G26" s="55"/>
      <c r="H26" s="55"/>
      <c r="I26" s="56"/>
      <c r="J26" s="56"/>
      <c r="K26" s="56"/>
      <c r="L26" s="56"/>
      <c r="M26" s="57"/>
    </row>
    <row r="27" spans="1:13" ht="13.25" customHeight="1">
      <c r="A27" s="54"/>
      <c r="B27" s="55"/>
      <c r="C27" s="55"/>
      <c r="D27" s="56"/>
      <c r="E27" s="55"/>
      <c r="F27" s="55"/>
      <c r="G27" s="55"/>
      <c r="H27" s="55"/>
      <c r="I27" s="56"/>
      <c r="J27" s="56"/>
      <c r="K27" s="56"/>
      <c r="L27" s="56"/>
      <c r="M27" s="57"/>
    </row>
    <row r="28" spans="1:13" ht="13.25" customHeight="1">
      <c r="A28" s="54"/>
      <c r="B28" s="55"/>
      <c r="C28" s="55"/>
      <c r="D28" s="56"/>
      <c r="E28" s="55"/>
      <c r="F28" s="55"/>
      <c r="G28" s="55"/>
      <c r="H28" s="55"/>
      <c r="I28" s="56"/>
      <c r="J28" s="56"/>
      <c r="K28" s="56"/>
      <c r="L28" s="56"/>
      <c r="M28" s="57"/>
    </row>
    <row r="29" spans="1:13" ht="13.25" customHeight="1">
      <c r="A29" s="54"/>
      <c r="B29" s="55"/>
      <c r="C29" s="55"/>
      <c r="D29" s="56"/>
      <c r="E29" s="55"/>
      <c r="F29" s="55"/>
      <c r="G29" s="55"/>
      <c r="H29" s="55"/>
      <c r="I29" s="56"/>
      <c r="J29" s="56"/>
      <c r="K29" s="56"/>
      <c r="L29" s="56"/>
      <c r="M29" s="57"/>
    </row>
    <row r="30" spans="1:13" ht="13.25" customHeight="1">
      <c r="A30" s="54"/>
      <c r="B30" s="55"/>
      <c r="C30" s="55"/>
      <c r="D30" s="56"/>
      <c r="E30" s="55"/>
      <c r="F30" s="55"/>
      <c r="G30" s="55"/>
      <c r="H30" s="55"/>
      <c r="I30" s="56"/>
      <c r="J30" s="56"/>
      <c r="K30" s="56"/>
      <c r="L30" s="56"/>
      <c r="M30" s="57"/>
    </row>
    <row r="31" spans="1:13" ht="13.25" customHeight="1">
      <c r="A31" s="54"/>
      <c r="B31" s="55"/>
      <c r="C31" s="55"/>
      <c r="D31" s="56"/>
      <c r="E31" s="55"/>
      <c r="F31" s="55"/>
      <c r="G31" s="55"/>
      <c r="H31" s="55"/>
      <c r="I31" s="56"/>
      <c r="J31" s="56"/>
      <c r="K31" s="56"/>
      <c r="L31" s="56"/>
      <c r="M31" s="57"/>
    </row>
    <row r="32" spans="1:13" ht="13.25" customHeight="1">
      <c r="A32" s="54"/>
      <c r="B32" s="55"/>
      <c r="C32" s="55"/>
      <c r="D32" s="56"/>
      <c r="E32" s="55"/>
      <c r="F32" s="55"/>
      <c r="G32" s="55"/>
      <c r="H32" s="55"/>
      <c r="I32" s="56"/>
      <c r="J32" s="56"/>
      <c r="K32" s="56"/>
      <c r="L32" s="56"/>
      <c r="M32" s="57"/>
    </row>
    <row r="33" spans="1:13" ht="13.25" customHeight="1">
      <c r="A33" s="54"/>
      <c r="B33" s="55"/>
      <c r="C33" s="55"/>
      <c r="D33" s="56"/>
      <c r="E33" s="55"/>
      <c r="F33" s="55"/>
      <c r="G33" s="55"/>
      <c r="H33" s="55"/>
      <c r="I33" s="56"/>
      <c r="J33" s="56"/>
      <c r="K33" s="56"/>
      <c r="L33" s="56"/>
      <c r="M33" s="57"/>
    </row>
    <row r="34" spans="1:13" ht="13.25" customHeight="1">
      <c r="A34" s="54"/>
      <c r="B34" s="55"/>
      <c r="C34" s="55"/>
      <c r="D34" s="56"/>
      <c r="E34" s="55"/>
      <c r="F34" s="55"/>
      <c r="G34" s="55"/>
      <c r="H34" s="55"/>
      <c r="I34" s="56"/>
      <c r="J34" s="56"/>
      <c r="K34" s="56"/>
      <c r="L34" s="56"/>
      <c r="M34" s="57"/>
    </row>
    <row r="35" spans="1:13" ht="13.25" customHeight="1">
      <c r="A35" s="54"/>
      <c r="B35" s="55"/>
      <c r="C35" s="55"/>
      <c r="D35" s="56"/>
      <c r="E35" s="55"/>
      <c r="F35" s="55"/>
      <c r="G35" s="55"/>
      <c r="H35" s="55"/>
      <c r="I35" s="56"/>
      <c r="J35" s="56"/>
      <c r="K35" s="56"/>
      <c r="L35" s="56"/>
      <c r="M35" s="57"/>
    </row>
    <row r="36" spans="1:13" ht="13.25" customHeight="1">
      <c r="A36" s="54"/>
      <c r="B36" s="55"/>
      <c r="C36" s="55"/>
      <c r="D36" s="56"/>
      <c r="E36" s="55"/>
      <c r="F36" s="55"/>
      <c r="G36" s="55"/>
      <c r="H36" s="55"/>
      <c r="I36" s="56"/>
      <c r="J36" s="56"/>
      <c r="K36" s="56"/>
      <c r="L36" s="56"/>
      <c r="M36" s="57"/>
    </row>
    <row r="37" spans="1:13" ht="13.25" customHeight="1">
      <c r="A37" s="54"/>
      <c r="B37" s="55"/>
      <c r="C37" s="55"/>
      <c r="D37" s="56"/>
      <c r="E37" s="55"/>
      <c r="F37" s="55"/>
      <c r="G37" s="55"/>
      <c r="H37" s="55"/>
      <c r="I37" s="56"/>
      <c r="J37" s="56"/>
      <c r="K37" s="56"/>
      <c r="L37" s="56"/>
      <c r="M37" s="57"/>
    </row>
    <row r="38" spans="1:13" ht="13.25" customHeight="1" thickBot="1">
      <c r="A38" s="58"/>
      <c r="B38" s="59"/>
      <c r="C38" s="59"/>
      <c r="D38" s="60"/>
      <c r="E38" s="59"/>
      <c r="F38" s="59"/>
      <c r="G38" s="59"/>
      <c r="H38" s="59"/>
      <c r="I38" s="60"/>
      <c r="J38" s="60"/>
      <c r="K38" s="60"/>
      <c r="L38" s="60"/>
      <c r="M38" s="61"/>
    </row>
  </sheetData>
  <sheetProtection formatCells="0" formatColumns="0" formatRows="0" insertColumns="0" insertRows="0" deleteColumns="0" deleteRows="0" selectLockedCells="1"/>
  <mergeCells count="30">
    <mergeCell ref="A1:M1"/>
    <mergeCell ref="J4:K4"/>
    <mergeCell ref="L4:M4"/>
    <mergeCell ref="C10:D10"/>
    <mergeCell ref="A8:D8"/>
    <mergeCell ref="A10:B10"/>
    <mergeCell ref="E4:I4"/>
    <mergeCell ref="A4:D4"/>
    <mergeCell ref="E6:I6"/>
    <mergeCell ref="E8:I8"/>
    <mergeCell ref="E10:I10"/>
    <mergeCell ref="J6:M6"/>
    <mergeCell ref="J8:M8"/>
    <mergeCell ref="J10:M10"/>
    <mergeCell ref="A6:C6"/>
    <mergeCell ref="M11:M15"/>
    <mergeCell ref="D13:D15"/>
    <mergeCell ref="E13:E15"/>
    <mergeCell ref="F13:F15"/>
    <mergeCell ref="L13:L15"/>
    <mergeCell ref="J14:J15"/>
    <mergeCell ref="K14:K15"/>
    <mergeCell ref="H13:H15"/>
    <mergeCell ref="I13:I15"/>
    <mergeCell ref="C11:C15"/>
    <mergeCell ref="D11:F12"/>
    <mergeCell ref="G11:G15"/>
    <mergeCell ref="H11:L12"/>
    <mergeCell ref="A11:A15"/>
    <mergeCell ref="B11:B15"/>
  </mergeCells>
  <printOptions horizontalCentered="1"/>
  <pageMargins left="0.25" right="0.25" top="0.75" bottom="0.75" header="0.3" footer="0.3"/>
  <pageSetup scale="81" orientation="landscape" verticalDpi="1200" r:id="rId1"/>
  <headerFooter>
    <oddHeader>&amp;L&amp;G&amp;C&amp;"-,Bold"&amp;18CONTROL PLAN</oddHeader>
    <oddFooter>&amp;L&amp;9 1AF0003 &amp;A&amp;C&amp;"-,Bold"&amp;9&amp;KFF0000Printed Copy Uncontrolled.  
Latest Edition on AMG Intranet Site (http://ride.amgeneralintranet.com)&amp;R&amp;9Rev &amp;D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769" r:id="rId5" name="Check Box 1">
              <controlPr locked="0" defaultSize="0" autoFill="0" autoLine="0" autoPict="0">
                <anchor moveWithCells="1">
                  <from>
                    <xdr:col>0</xdr:col>
                    <xdr:colOff>25400</xdr:colOff>
                    <xdr:row>1</xdr:row>
                    <xdr:rowOff>0</xdr:rowOff>
                  </from>
                  <to>
                    <xdr:col>1</xdr:col>
                    <xdr:colOff>368300</xdr:colOff>
                    <xdr:row>2</xdr:row>
                    <xdr:rowOff>25400</xdr:rowOff>
                  </to>
                </anchor>
              </controlPr>
            </control>
          </mc:Choice>
        </mc:AlternateContent>
        <mc:AlternateContent xmlns:mc="http://schemas.openxmlformats.org/markup-compatibility/2006">
          <mc:Choice Requires="x14">
            <control shapeId="32770" r:id="rId6" name="Check Box 2">
              <controlPr locked="0" defaultSize="0" autoFill="0" autoLine="0" autoPict="0">
                <anchor moveWithCells="1">
                  <from>
                    <xdr:col>1</xdr:col>
                    <xdr:colOff>317500</xdr:colOff>
                    <xdr:row>1</xdr:row>
                    <xdr:rowOff>0</xdr:rowOff>
                  </from>
                  <to>
                    <xdr:col>3</xdr:col>
                    <xdr:colOff>12700</xdr:colOff>
                    <xdr:row>2</xdr:row>
                    <xdr:rowOff>25400</xdr:rowOff>
                  </to>
                </anchor>
              </controlPr>
            </control>
          </mc:Choice>
        </mc:AlternateContent>
        <mc:AlternateContent xmlns:mc="http://schemas.openxmlformats.org/markup-compatibility/2006">
          <mc:Choice Requires="x14">
            <control shapeId="32771" r:id="rId7" name="Check Box 3">
              <controlPr locked="0" defaultSize="0" autoFill="0" autoLine="0" autoPict="0">
                <anchor moveWithCells="1">
                  <from>
                    <xdr:col>2</xdr:col>
                    <xdr:colOff>406400</xdr:colOff>
                    <xdr:row>1</xdr:row>
                    <xdr:rowOff>0</xdr:rowOff>
                  </from>
                  <to>
                    <xdr:col>4</xdr:col>
                    <xdr:colOff>596900</xdr:colOff>
                    <xdr:row>2</xdr:row>
                    <xdr:rowOff>25400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42AE-C783-4215-9A63-3D367AB7684B}">
  <sheetPr codeName="Sheet21">
    <pageSetUpPr fitToPage="1"/>
  </sheetPr>
  <dimension ref="A1:AA60"/>
  <sheetViews>
    <sheetView windowProtection="1" showRuler="0" view="pageLayout" zoomScale="115" zoomScaleNormal="100" zoomScalePageLayoutView="115" workbookViewId="0">
      <selection activeCell="H9" sqref="H9"/>
    </sheetView>
  </sheetViews>
  <sheetFormatPr baseColWidth="10" defaultColWidth="0" defaultRowHeight="15"/>
  <cols>
    <col min="1" max="27" width="7.33203125" style="244" customWidth="1"/>
    <col min="28" max="111" width="83.6640625" customWidth="1"/>
  </cols>
  <sheetData>
    <row r="1" spans="1:27" ht="18" customHeight="1" thickBot="1">
      <c r="A1" s="1391"/>
      <c r="B1" s="1392"/>
      <c r="C1" s="1392"/>
      <c r="D1" s="1392"/>
      <c r="E1" s="1392"/>
      <c r="F1" s="1392"/>
      <c r="G1" s="1392"/>
      <c r="H1" s="1392"/>
      <c r="I1" s="1392"/>
      <c r="J1" s="1392"/>
      <c r="K1" s="1392"/>
      <c r="L1" s="1392"/>
      <c r="M1" s="1392"/>
      <c r="N1" s="1392"/>
      <c r="O1" s="1392"/>
      <c r="P1" s="1392"/>
      <c r="Q1" s="1392"/>
      <c r="R1" s="1392"/>
      <c r="S1" s="1392"/>
      <c r="T1" s="1392"/>
      <c r="U1" s="1392"/>
      <c r="V1" s="1392"/>
      <c r="W1" s="1392"/>
      <c r="X1" s="1392"/>
      <c r="Y1" s="1392"/>
      <c r="Z1" s="1393"/>
    </row>
    <row r="2" spans="1:27" s="79" customFormat="1" ht="15.75" customHeight="1">
      <c r="A2" s="1394" t="s">
        <v>439</v>
      </c>
      <c r="B2" s="1395"/>
      <c r="C2" s="1395"/>
      <c r="D2" s="1396">
        <f>Information!D2</f>
        <v>0</v>
      </c>
      <c r="E2" s="1396"/>
      <c r="F2" s="1397"/>
      <c r="G2" s="1397"/>
      <c r="H2" s="1398"/>
      <c r="I2" s="428"/>
      <c r="J2" s="429"/>
      <c r="K2" s="430" t="s">
        <v>275</v>
      </c>
      <c r="L2" s="1399"/>
      <c r="M2" s="1399"/>
      <c r="N2" s="1399"/>
      <c r="O2" s="1400"/>
      <c r="P2" s="1394" t="s">
        <v>276</v>
      </c>
      <c r="Q2" s="1395"/>
      <c r="R2" s="1401"/>
      <c r="S2" s="1402"/>
      <c r="T2" s="1403" t="s">
        <v>92</v>
      </c>
      <c r="U2" s="1404"/>
      <c r="V2" s="1405"/>
      <c r="W2" s="1406"/>
      <c r="X2" s="1406"/>
      <c r="Y2" s="1406"/>
      <c r="Z2" s="1407"/>
      <c r="AA2" s="431"/>
    </row>
    <row r="3" spans="1:27" s="79" customFormat="1" ht="15.75" customHeight="1">
      <c r="A3" s="1377" t="s">
        <v>277</v>
      </c>
      <c r="B3" s="1378"/>
      <c r="C3" s="1378"/>
      <c r="D3" s="1388">
        <f>Information!D19</f>
        <v>0</v>
      </c>
      <c r="E3" s="1389"/>
      <c r="F3" s="1390" t="s">
        <v>489</v>
      </c>
      <c r="G3" s="1390"/>
      <c r="H3" s="532">
        <f>Information!D20</f>
        <v>0</v>
      </c>
      <c r="I3" s="1379" t="s">
        <v>278</v>
      </c>
      <c r="J3" s="1380"/>
      <c r="K3" s="1381"/>
      <c r="L3" s="1382"/>
      <c r="M3" s="1382"/>
      <c r="N3" s="1382"/>
      <c r="O3" s="1383"/>
      <c r="P3" s="1384" t="s">
        <v>279</v>
      </c>
      <c r="Q3" s="1385"/>
      <c r="R3" s="1386"/>
      <c r="S3" s="1387"/>
      <c r="T3" s="1351" t="s">
        <v>280</v>
      </c>
      <c r="U3" s="1352"/>
      <c r="V3" s="1353"/>
      <c r="W3" s="1357"/>
      <c r="X3" s="1358"/>
      <c r="Y3" s="1358"/>
      <c r="Z3" s="1359"/>
      <c r="AA3" s="431"/>
    </row>
    <row r="4" spans="1:27" s="79" customFormat="1" ht="15.75" customHeight="1" thickBot="1">
      <c r="A4" s="1363" t="s">
        <v>281</v>
      </c>
      <c r="B4" s="1364"/>
      <c r="C4" s="1364"/>
      <c r="D4" s="1365"/>
      <c r="E4" s="1365"/>
      <c r="F4" s="1366"/>
      <c r="G4" s="1366"/>
      <c r="H4" s="1367"/>
      <c r="I4" s="1368" t="s">
        <v>282</v>
      </c>
      <c r="J4" s="1369"/>
      <c r="K4" s="1370"/>
      <c r="L4" s="1371"/>
      <c r="M4" s="1371"/>
      <c r="N4" s="1371"/>
      <c r="O4" s="1372"/>
      <c r="P4" s="1373" t="s">
        <v>283</v>
      </c>
      <c r="Q4" s="1374"/>
      <c r="R4" s="1375"/>
      <c r="S4" s="1376"/>
      <c r="T4" s="1354"/>
      <c r="U4" s="1355"/>
      <c r="V4" s="1356"/>
      <c r="W4" s="1360"/>
      <c r="X4" s="1361"/>
      <c r="Y4" s="1361"/>
      <c r="Z4" s="1362"/>
      <c r="AA4" s="431"/>
    </row>
    <row r="5" spans="1:27" ht="13.25" customHeight="1">
      <c r="A5" s="432"/>
      <c r="B5" s="432"/>
      <c r="C5" s="433"/>
      <c r="D5" s="432"/>
      <c r="E5" s="432"/>
      <c r="F5" s="432"/>
      <c r="G5" s="432"/>
      <c r="H5" s="432"/>
      <c r="I5" s="433"/>
      <c r="J5" s="432"/>
      <c r="K5" s="433"/>
      <c r="L5" s="432"/>
      <c r="M5" s="432"/>
      <c r="N5" s="432"/>
      <c r="O5" s="432"/>
      <c r="P5" s="434"/>
      <c r="Q5" s="434"/>
      <c r="R5" s="432"/>
      <c r="S5" s="432"/>
      <c r="T5" s="432"/>
      <c r="U5" s="435"/>
      <c r="V5" s="435"/>
      <c r="W5" s="432"/>
      <c r="X5" s="432"/>
      <c r="Y5" s="432"/>
      <c r="Z5" s="432"/>
      <c r="AA5" s="436"/>
    </row>
    <row r="6" spans="1:27" ht="13.25" customHeight="1">
      <c r="A6" s="432"/>
      <c r="B6" s="432"/>
      <c r="C6" s="432"/>
      <c r="D6" s="432"/>
      <c r="E6" s="432"/>
      <c r="F6" s="432"/>
      <c r="G6" s="432"/>
      <c r="H6" s="432"/>
      <c r="I6" s="432"/>
      <c r="J6" s="432"/>
      <c r="K6" s="432"/>
      <c r="L6" s="432"/>
      <c r="M6" s="432"/>
      <c r="N6" s="432"/>
      <c r="O6" s="432"/>
      <c r="P6" s="432"/>
      <c r="Q6" s="432"/>
      <c r="R6" s="432"/>
      <c r="S6" s="432"/>
      <c r="T6" s="432"/>
      <c r="U6" s="432"/>
      <c r="V6" s="432"/>
      <c r="W6" s="432"/>
      <c r="X6" s="432"/>
      <c r="Y6" s="432"/>
      <c r="Z6" s="432"/>
      <c r="AA6" s="436"/>
    </row>
    <row r="7" spans="1:27" ht="13.25" customHeight="1" thickBot="1">
      <c r="A7" s="432"/>
      <c r="B7" s="437" t="s">
        <v>284</v>
      </c>
      <c r="C7" s="434" t="s">
        <v>285</v>
      </c>
      <c r="D7" s="438"/>
      <c r="E7" s="439"/>
      <c r="F7" s="439"/>
      <c r="G7" s="440"/>
      <c r="H7" s="440"/>
      <c r="I7" s="432"/>
      <c r="J7" s="432"/>
      <c r="K7" s="432"/>
      <c r="L7" s="432"/>
      <c r="M7" s="432"/>
      <c r="N7" s="432"/>
      <c r="O7" s="432"/>
      <c r="P7" s="432"/>
      <c r="Q7" s="432"/>
      <c r="R7" s="432"/>
      <c r="S7" s="432"/>
      <c r="T7" s="432"/>
      <c r="U7" s="432"/>
      <c r="V7" s="432"/>
      <c r="W7" s="432"/>
      <c r="X7" s="432"/>
      <c r="Y7" s="432"/>
      <c r="Z7" s="432"/>
      <c r="AA7" s="436"/>
    </row>
    <row r="8" spans="1:27" ht="13.25" customHeight="1">
      <c r="A8" s="432"/>
      <c r="B8" s="441"/>
      <c r="C8" s="442">
        <v>1</v>
      </c>
      <c r="D8" s="142">
        <f t="shared" ref="D8:L8" si="0">C8+1</f>
        <v>2</v>
      </c>
      <c r="E8" s="142">
        <f t="shared" si="0"/>
        <v>3</v>
      </c>
      <c r="F8" s="142">
        <f t="shared" si="0"/>
        <v>4</v>
      </c>
      <c r="G8" s="142">
        <f t="shared" si="0"/>
        <v>5</v>
      </c>
      <c r="H8" s="142">
        <f t="shared" si="0"/>
        <v>6</v>
      </c>
      <c r="I8" s="142">
        <f t="shared" si="0"/>
        <v>7</v>
      </c>
      <c r="J8" s="142">
        <f t="shared" si="0"/>
        <v>8</v>
      </c>
      <c r="K8" s="142">
        <f t="shared" si="0"/>
        <v>9</v>
      </c>
      <c r="L8" s="142">
        <f t="shared" si="0"/>
        <v>10</v>
      </c>
      <c r="M8" s="432"/>
      <c r="N8" s="443" t="s">
        <v>286</v>
      </c>
      <c r="O8" s="432"/>
      <c r="P8" s="444"/>
      <c r="Q8" s="445"/>
      <c r="R8" s="446"/>
      <c r="S8" s="446"/>
      <c r="T8" s="446"/>
      <c r="U8" s="446"/>
      <c r="V8" s="446"/>
      <c r="W8" s="446"/>
      <c r="X8" s="446"/>
      <c r="Y8" s="446"/>
      <c r="Z8" s="447"/>
      <c r="AA8" s="436"/>
    </row>
    <row r="9" spans="1:27" ht="13.25" customHeight="1">
      <c r="A9" s="432"/>
      <c r="B9" s="440">
        <v>1</v>
      </c>
      <c r="C9" s="62"/>
      <c r="D9" s="62"/>
      <c r="E9" s="62"/>
      <c r="F9" s="62"/>
      <c r="G9" s="62"/>
      <c r="H9" s="62"/>
      <c r="I9" s="62"/>
      <c r="J9" s="62"/>
      <c r="K9" s="62"/>
      <c r="L9" s="62"/>
      <c r="M9" s="432"/>
      <c r="N9" s="144" t="str">
        <f>IF((COUNT(C9:L9)=10),AVERAGE(C9:L9),"")</f>
        <v/>
      </c>
      <c r="O9" s="432"/>
      <c r="P9" s="448"/>
      <c r="Q9" s="449"/>
      <c r="R9" s="450"/>
      <c r="S9" s="450"/>
      <c r="T9" s="450"/>
      <c r="U9" s="450"/>
      <c r="V9" s="444"/>
      <c r="W9" s="450"/>
      <c r="X9" s="444"/>
      <c r="Y9" s="444"/>
      <c r="Z9" s="451"/>
      <c r="AA9" s="452"/>
    </row>
    <row r="10" spans="1:27" ht="13.25" customHeight="1">
      <c r="A10" s="432"/>
      <c r="B10" s="440">
        <v>2</v>
      </c>
      <c r="C10" s="62"/>
      <c r="D10" s="62"/>
      <c r="E10" s="62"/>
      <c r="F10" s="62"/>
      <c r="G10" s="62"/>
      <c r="H10" s="62"/>
      <c r="I10" s="62"/>
      <c r="J10" s="62"/>
      <c r="K10" s="62"/>
      <c r="L10" s="62"/>
      <c r="M10" s="432"/>
      <c r="N10" s="144" t="str">
        <f>IF((COUNT(C10:L10)=10),AVERAGE(C10:L10),"")</f>
        <v/>
      </c>
      <c r="O10" s="432"/>
      <c r="P10" s="453"/>
      <c r="Q10" s="449"/>
      <c r="R10" s="450"/>
      <c r="S10" s="450"/>
      <c r="T10" s="450"/>
      <c r="U10" s="450"/>
      <c r="V10" s="444"/>
      <c r="W10" s="450"/>
      <c r="X10" s="444"/>
      <c r="Y10" s="444"/>
      <c r="Z10" s="451"/>
      <c r="AA10" s="452"/>
    </row>
    <row r="11" spans="1:27" ht="14" customHeight="1">
      <c r="A11" s="432"/>
      <c r="B11" s="440">
        <v>3</v>
      </c>
      <c r="C11" s="62"/>
      <c r="D11" s="62"/>
      <c r="E11" s="62"/>
      <c r="F11" s="62"/>
      <c r="G11" s="62"/>
      <c r="H11" s="62"/>
      <c r="I11" s="62"/>
      <c r="J11" s="62"/>
      <c r="K11" s="62"/>
      <c r="L11" s="62"/>
      <c r="M11" s="432"/>
      <c r="N11" s="144" t="str">
        <f>IF((COUNT(C11:L11)=10),AVERAGE(C11:L11),"")</f>
        <v/>
      </c>
      <c r="O11" s="432"/>
      <c r="P11" s="454"/>
      <c r="Q11" s="455"/>
      <c r="R11" s="1338" t="s">
        <v>287</v>
      </c>
      <c r="S11" s="1338"/>
      <c r="T11" s="1338"/>
      <c r="U11" s="1338"/>
      <c r="V11" s="1338"/>
      <c r="W11" s="1338"/>
      <c r="X11" s="1338"/>
      <c r="Y11" s="1338"/>
      <c r="Z11" s="451"/>
      <c r="AA11" s="436"/>
    </row>
    <row r="12" spans="1:27" ht="14" customHeight="1">
      <c r="A12" s="432"/>
      <c r="B12" s="440"/>
      <c r="C12" s="440"/>
      <c r="D12" s="440"/>
      <c r="E12" s="440"/>
      <c r="F12" s="440"/>
      <c r="G12" s="440"/>
      <c r="H12" s="440"/>
      <c r="I12" s="440"/>
      <c r="J12" s="440"/>
      <c r="K12" s="440"/>
      <c r="L12" s="440"/>
      <c r="M12" s="432"/>
      <c r="N12" s="432"/>
      <c r="O12" s="432"/>
      <c r="P12" s="444"/>
      <c r="Q12" s="456"/>
      <c r="R12" s="444"/>
      <c r="S12" s="444"/>
      <c r="T12" s="444"/>
      <c r="U12" s="444"/>
      <c r="V12" s="444"/>
      <c r="W12" s="444"/>
      <c r="X12" s="444"/>
      <c r="Y12" s="444"/>
      <c r="Z12" s="457"/>
      <c r="AA12" s="436"/>
    </row>
    <row r="13" spans="1:27" ht="14" customHeight="1">
      <c r="A13" s="432"/>
      <c r="B13" s="434" t="s">
        <v>286</v>
      </c>
      <c r="C13" s="146" t="str">
        <f>IF(COUNT(C9:C11)=3,AVERAGE(C9:C11),"")</f>
        <v/>
      </c>
      <c r="D13" s="146" t="str">
        <f t="shared" ref="D13:L13" si="1">IF(COUNT(D9:D11)=3,AVERAGE(D9:D11),"")</f>
        <v/>
      </c>
      <c r="E13" s="146" t="str">
        <f t="shared" si="1"/>
        <v/>
      </c>
      <c r="F13" s="146" t="str">
        <f t="shared" si="1"/>
        <v/>
      </c>
      <c r="G13" s="146" t="str">
        <f t="shared" si="1"/>
        <v/>
      </c>
      <c r="H13" s="146" t="str">
        <f t="shared" si="1"/>
        <v/>
      </c>
      <c r="I13" s="146" t="str">
        <f t="shared" si="1"/>
        <v/>
      </c>
      <c r="J13" s="146" t="str">
        <f t="shared" si="1"/>
        <v/>
      </c>
      <c r="K13" s="146" t="str">
        <f t="shared" si="1"/>
        <v/>
      </c>
      <c r="L13" s="146" t="str">
        <f t="shared" si="1"/>
        <v/>
      </c>
      <c r="M13" s="458" t="s">
        <v>515</v>
      </c>
      <c r="N13" s="459"/>
      <c r="O13" s="1337" t="str">
        <f>IF(COUNT(N9)&gt;0,AVERAGE(C9:L11),"")</f>
        <v/>
      </c>
      <c r="P13" s="1337"/>
      <c r="Q13" s="456"/>
      <c r="R13" s="444"/>
      <c r="S13" s="444"/>
      <c r="T13" s="444"/>
      <c r="U13" s="444"/>
      <c r="V13" s="444"/>
      <c r="W13" s="444"/>
      <c r="X13" s="1339" t="s">
        <v>457</v>
      </c>
      <c r="Y13" s="1339"/>
      <c r="Z13" s="1340"/>
      <c r="AA13" s="436"/>
    </row>
    <row r="14" spans="1:27" ht="14" customHeight="1">
      <c r="A14" s="432"/>
      <c r="B14" s="460" t="s">
        <v>288</v>
      </c>
      <c r="C14" s="146" t="str">
        <f>IF(COUNT(C9:C11)=3,MAX(C9:C11)-MIN(C9:C11),"")</f>
        <v/>
      </c>
      <c r="D14" s="146" t="str">
        <f t="shared" ref="D14:L14" si="2">IF(COUNT(D9:D11)=3,MAX(D9:D11)-MIN(D9:D11),"")</f>
        <v/>
      </c>
      <c r="E14" s="146" t="str">
        <f t="shared" si="2"/>
        <v/>
      </c>
      <c r="F14" s="146" t="str">
        <f t="shared" si="2"/>
        <v/>
      </c>
      <c r="G14" s="146" t="str">
        <f t="shared" si="2"/>
        <v/>
      </c>
      <c r="H14" s="146" t="str">
        <f t="shared" si="2"/>
        <v/>
      </c>
      <c r="I14" s="146" t="str">
        <f t="shared" si="2"/>
        <v/>
      </c>
      <c r="J14" s="146" t="str">
        <f t="shared" si="2"/>
        <v/>
      </c>
      <c r="K14" s="146" t="str">
        <f t="shared" si="2"/>
        <v/>
      </c>
      <c r="L14" s="146" t="str">
        <f t="shared" si="2"/>
        <v/>
      </c>
      <c r="M14" s="458" t="s">
        <v>516</v>
      </c>
      <c r="N14" s="459"/>
      <c r="O14" s="1337" t="str">
        <f>IF(COUNT(N9)&gt;0,AVERAGE(C14:L14),"")</f>
        <v/>
      </c>
      <c r="P14" s="1337"/>
      <c r="Q14" s="461"/>
      <c r="R14" s="462"/>
      <c r="S14" s="462"/>
      <c r="T14" s="462"/>
      <c r="U14" s="147" t="str">
        <f>IF(N29="","",(C39/O43)*5.15)</f>
        <v/>
      </c>
      <c r="V14" s="464"/>
      <c r="W14" s="143" t="str">
        <f>IF(U14="","",SQRT(2)*U20/U14)</f>
        <v/>
      </c>
      <c r="X14" s="1341"/>
      <c r="Y14" s="1341"/>
      <c r="Z14" s="1342"/>
      <c r="AA14" s="436"/>
    </row>
    <row r="15" spans="1:27" ht="14" customHeight="1">
      <c r="A15" s="432"/>
      <c r="B15" s="460"/>
      <c r="C15" s="465"/>
      <c r="D15" s="465"/>
      <c r="E15" s="465"/>
      <c r="F15" s="465"/>
      <c r="G15" s="465"/>
      <c r="H15" s="466"/>
      <c r="I15" s="432"/>
      <c r="J15" s="432"/>
      <c r="K15" s="432"/>
      <c r="L15" s="432"/>
      <c r="M15" s="467"/>
      <c r="N15" s="432"/>
      <c r="O15" s="440"/>
      <c r="P15" s="444"/>
      <c r="Q15" s="468"/>
      <c r="R15" s="469"/>
      <c r="S15" s="469"/>
      <c r="T15" s="469"/>
      <c r="U15" s="149"/>
      <c r="V15" s="470"/>
      <c r="W15" s="1343" t="s">
        <v>410</v>
      </c>
      <c r="X15" s="1343"/>
      <c r="Y15" s="1343"/>
      <c r="Z15" s="1344"/>
      <c r="AA15" s="436"/>
    </row>
    <row r="16" spans="1:27" ht="13.25" customHeight="1">
      <c r="A16" s="440"/>
      <c r="B16" s="437" t="s">
        <v>289</v>
      </c>
      <c r="C16" s="434" t="s">
        <v>285</v>
      </c>
      <c r="D16" s="438"/>
      <c r="E16" s="439"/>
      <c r="F16" s="439"/>
      <c r="G16" s="440"/>
      <c r="H16" s="440"/>
      <c r="I16" s="466"/>
      <c r="J16" s="460"/>
      <c r="K16" s="465"/>
      <c r="L16" s="465"/>
      <c r="M16" s="467"/>
      <c r="N16" s="465"/>
      <c r="O16" s="440"/>
      <c r="P16" s="462"/>
      <c r="Q16" s="471"/>
      <c r="R16" s="462"/>
      <c r="S16" s="462"/>
      <c r="T16" s="462"/>
      <c r="U16" s="147" t="str">
        <f>IF(N29="","",IF((P51)&gt;P52,SQRT(P51-P52),0))</f>
        <v/>
      </c>
      <c r="V16" s="472"/>
      <c r="W16" s="1345" t="str">
        <f>IF(W14="","",IF(W14&lt;5,"-WARNING, NOT ENOUGH DISTINCT CATEGORIES",""))</f>
        <v/>
      </c>
      <c r="X16" s="1345"/>
      <c r="Y16" s="1345"/>
      <c r="Z16" s="1346"/>
      <c r="AA16" s="436"/>
    </row>
    <row r="17" spans="1:27" ht="13.25" customHeight="1">
      <c r="A17" s="440"/>
      <c r="B17" s="441"/>
      <c r="C17" s="442">
        <v>1</v>
      </c>
      <c r="D17" s="142">
        <f t="shared" ref="D17:L17" si="3">C17+1</f>
        <v>2</v>
      </c>
      <c r="E17" s="142">
        <f t="shared" si="3"/>
        <v>3</v>
      </c>
      <c r="F17" s="142">
        <f t="shared" si="3"/>
        <v>4</v>
      </c>
      <c r="G17" s="142">
        <f t="shared" si="3"/>
        <v>5</v>
      </c>
      <c r="H17" s="142">
        <f t="shared" si="3"/>
        <v>6</v>
      </c>
      <c r="I17" s="142">
        <f t="shared" si="3"/>
        <v>7</v>
      </c>
      <c r="J17" s="142">
        <f t="shared" si="3"/>
        <v>8</v>
      </c>
      <c r="K17" s="142">
        <f t="shared" si="3"/>
        <v>9</v>
      </c>
      <c r="L17" s="142">
        <f t="shared" si="3"/>
        <v>10</v>
      </c>
      <c r="M17" s="467"/>
      <c r="N17" s="443" t="s">
        <v>286</v>
      </c>
      <c r="O17" s="440"/>
      <c r="P17" s="444"/>
      <c r="Q17" s="456"/>
      <c r="R17" s="469"/>
      <c r="S17" s="469"/>
      <c r="T17" s="469"/>
      <c r="U17" s="149"/>
      <c r="V17" s="470"/>
      <c r="W17" s="1347"/>
      <c r="X17" s="1347"/>
      <c r="Y17" s="1347"/>
      <c r="Z17" s="1348"/>
      <c r="AA17" s="473"/>
    </row>
    <row r="18" spans="1:27" ht="13.25" customHeight="1">
      <c r="A18" s="440"/>
      <c r="B18" s="440">
        <v>1</v>
      </c>
      <c r="C18" s="62"/>
      <c r="D18" s="62"/>
      <c r="E18" s="62"/>
      <c r="F18" s="62"/>
      <c r="G18" s="62"/>
      <c r="H18" s="62"/>
      <c r="I18" s="62"/>
      <c r="J18" s="62"/>
      <c r="K18" s="62"/>
      <c r="L18" s="62"/>
      <c r="M18" s="467"/>
      <c r="N18" s="144" t="str">
        <f>IF((COUNT(C18:L18)=10),AVERAGE(C18:L18),"")</f>
        <v/>
      </c>
      <c r="O18" s="440"/>
      <c r="P18" s="462"/>
      <c r="Q18" s="474"/>
      <c r="R18" s="475"/>
      <c r="S18" s="475"/>
      <c r="T18" s="475"/>
      <c r="U18" s="147" t="str">
        <f>IF(N29="","",SQRT((U14)^2+(U16)^2))</f>
        <v/>
      </c>
      <c r="V18" s="464"/>
      <c r="W18" s="1349" t="str">
        <f>IF(N29="","",IF(V29&gt;10,"-WARNING, IF POWERTRAIN COMPONENT, TOTAL GAGE R&amp;R TOO HIGH",""))</f>
        <v/>
      </c>
      <c r="X18" s="1349"/>
      <c r="Y18" s="1349"/>
      <c r="Z18" s="1350"/>
      <c r="AA18" s="436"/>
    </row>
    <row r="19" spans="1:27" ht="13.25" customHeight="1">
      <c r="A19" s="440"/>
      <c r="B19" s="440">
        <v>2</v>
      </c>
      <c r="C19" s="62"/>
      <c r="D19" s="62"/>
      <c r="E19" s="62"/>
      <c r="F19" s="62"/>
      <c r="G19" s="62"/>
      <c r="H19" s="62"/>
      <c r="I19" s="62"/>
      <c r="J19" s="62"/>
      <c r="K19" s="62"/>
      <c r="L19" s="62"/>
      <c r="M19" s="467"/>
      <c r="N19" s="144" t="str">
        <f>IF((COUNT(C19:L19)=10),AVERAGE(C19:L19),"")</f>
        <v/>
      </c>
      <c r="O19" s="440"/>
      <c r="P19" s="444"/>
      <c r="Q19" s="468"/>
      <c r="R19" s="469"/>
      <c r="S19" s="469"/>
      <c r="T19" s="469"/>
      <c r="U19" s="149"/>
      <c r="V19" s="470"/>
      <c r="W19" s="1349"/>
      <c r="X19" s="1349"/>
      <c r="Y19" s="1349"/>
      <c r="Z19" s="1350"/>
      <c r="AA19" s="436"/>
    </row>
    <row r="20" spans="1:27" ht="13.25" customHeight="1">
      <c r="A20" s="440"/>
      <c r="B20" s="440">
        <v>3</v>
      </c>
      <c r="C20" s="62"/>
      <c r="D20" s="62"/>
      <c r="E20" s="62"/>
      <c r="F20" s="62"/>
      <c r="G20" s="62"/>
      <c r="H20" s="62"/>
      <c r="I20" s="62"/>
      <c r="J20" s="62"/>
      <c r="K20" s="62"/>
      <c r="L20" s="62"/>
      <c r="M20" s="467"/>
      <c r="N20" s="144" t="str">
        <f>IF((COUNT(C20:L20)=10),AVERAGE(C20:L20),"")</f>
        <v/>
      </c>
      <c r="O20" s="440"/>
      <c r="P20" s="450"/>
      <c r="Q20" s="449"/>
      <c r="R20" s="444"/>
      <c r="S20" s="463"/>
      <c r="T20" s="463" t="s">
        <v>290</v>
      </c>
      <c r="U20" s="150" t="str">
        <f>IF(N29="","",P50*(5.15/L44))</f>
        <v/>
      </c>
      <c r="V20" s="464"/>
      <c r="W20" s="1349"/>
      <c r="X20" s="1349"/>
      <c r="Y20" s="1349"/>
      <c r="Z20" s="1350"/>
      <c r="AA20" s="436"/>
    </row>
    <row r="21" spans="1:27" ht="13.25" customHeight="1">
      <c r="A21" s="440"/>
      <c r="B21" s="440"/>
      <c r="C21" s="476"/>
      <c r="D21" s="476"/>
      <c r="E21" s="476"/>
      <c r="F21" s="476"/>
      <c r="G21" s="476"/>
      <c r="H21" s="476"/>
      <c r="I21" s="476"/>
      <c r="J21" s="476"/>
      <c r="K21" s="476"/>
      <c r="L21" s="476"/>
      <c r="M21" s="467"/>
      <c r="N21" s="465"/>
      <c r="O21" s="440"/>
      <c r="P21" s="444"/>
      <c r="Q21" s="468"/>
      <c r="R21" s="469"/>
      <c r="S21" s="469"/>
      <c r="T21" s="469"/>
      <c r="U21" s="147"/>
      <c r="V21" s="470"/>
      <c r="W21" s="1349" t="str">
        <f>IF(N29="","",IF(V29&gt;20,"-WARNING, TOTAL GAGE R&amp;R TOO HIGH",""))</f>
        <v/>
      </c>
      <c r="X21" s="1349"/>
      <c r="Y21" s="1349"/>
      <c r="Z21" s="1350"/>
      <c r="AA21" s="436"/>
    </row>
    <row r="22" spans="1:27" ht="13.25" customHeight="1">
      <c r="A22" s="466"/>
      <c r="B22" s="434" t="s">
        <v>286</v>
      </c>
      <c r="C22" s="146" t="str">
        <f>IF(COUNT(C18:C20)=3,AVERAGE(C18:C20),"")</f>
        <v/>
      </c>
      <c r="D22" s="146" t="str">
        <f t="shared" ref="D22:L22" si="4">IF(COUNT(D18:D20)=3,AVERAGE(D18:D20),"")</f>
        <v/>
      </c>
      <c r="E22" s="146" t="str">
        <f t="shared" si="4"/>
        <v/>
      </c>
      <c r="F22" s="146" t="str">
        <f t="shared" si="4"/>
        <v/>
      </c>
      <c r="G22" s="146" t="str">
        <f t="shared" si="4"/>
        <v/>
      </c>
      <c r="H22" s="146" t="str">
        <f t="shared" si="4"/>
        <v/>
      </c>
      <c r="I22" s="146" t="str">
        <f t="shared" si="4"/>
        <v/>
      </c>
      <c r="J22" s="146" t="str">
        <f t="shared" si="4"/>
        <v/>
      </c>
      <c r="K22" s="146" t="str">
        <f t="shared" si="4"/>
        <v/>
      </c>
      <c r="L22" s="146" t="str">
        <f t="shared" si="4"/>
        <v/>
      </c>
      <c r="M22" s="477" t="s">
        <v>517</v>
      </c>
      <c r="N22" s="459"/>
      <c r="O22" s="1337" t="str">
        <f>IF(COUNT(N18)&gt;0,AVERAGE(C18:L20),"")</f>
        <v/>
      </c>
      <c r="P22" s="1337"/>
      <c r="Q22" s="449"/>
      <c r="R22" s="444"/>
      <c r="S22" s="463"/>
      <c r="T22" s="463" t="s">
        <v>291</v>
      </c>
      <c r="U22" s="147" t="str">
        <f>IF(N29="","",SQRT((U18)^2+(U20)^2))</f>
        <v/>
      </c>
      <c r="V22" s="464"/>
      <c r="W22" s="1349"/>
      <c r="X22" s="1349"/>
      <c r="Y22" s="1349"/>
      <c r="Z22" s="1350"/>
      <c r="AA22" s="436"/>
    </row>
    <row r="23" spans="1:27" ht="13.25" customHeight="1">
      <c r="A23" s="466"/>
      <c r="B23" s="460" t="s">
        <v>288</v>
      </c>
      <c r="C23" s="146" t="str">
        <f>IF(COUNT(C18:C20)=3,MAX(C18:C20)-MIN(C18:C20),"")</f>
        <v/>
      </c>
      <c r="D23" s="146" t="str">
        <f t="shared" ref="D23:L23" si="5">IF(COUNT(D18:D20)=3,MAX(D18:D20)-MIN(D18:D20),"")</f>
        <v/>
      </c>
      <c r="E23" s="146" t="str">
        <f t="shared" si="5"/>
        <v/>
      </c>
      <c r="F23" s="146" t="str">
        <f t="shared" si="5"/>
        <v/>
      </c>
      <c r="G23" s="146" t="str">
        <f t="shared" si="5"/>
        <v/>
      </c>
      <c r="H23" s="146" t="str">
        <f t="shared" si="5"/>
        <v/>
      </c>
      <c r="I23" s="146" t="str">
        <f t="shared" si="5"/>
        <v/>
      </c>
      <c r="J23" s="146" t="str">
        <f t="shared" si="5"/>
        <v/>
      </c>
      <c r="K23" s="146" t="str">
        <f t="shared" si="5"/>
        <v/>
      </c>
      <c r="L23" s="146" t="str">
        <f t="shared" si="5"/>
        <v/>
      </c>
      <c r="M23" s="477" t="s">
        <v>518</v>
      </c>
      <c r="N23" s="459"/>
      <c r="O23" s="1337" t="str">
        <f>IF(COUNT(N18)&gt;0,AVERAGE(C23:L23),"")</f>
        <v/>
      </c>
      <c r="P23" s="1337"/>
      <c r="Q23" s="468"/>
      <c r="R23" s="469"/>
      <c r="S23" s="469"/>
      <c r="T23" s="469"/>
      <c r="U23" s="469"/>
      <c r="V23" s="470"/>
      <c r="W23" s="444"/>
      <c r="X23" s="470"/>
      <c r="Y23" s="444"/>
      <c r="Z23" s="457"/>
      <c r="AA23" s="436"/>
    </row>
    <row r="24" spans="1:27" ht="13.25" customHeight="1">
      <c r="A24" s="466"/>
      <c r="B24" s="460"/>
      <c r="C24" s="465"/>
      <c r="D24" s="465"/>
      <c r="E24" s="465"/>
      <c r="F24" s="465"/>
      <c r="G24" s="465"/>
      <c r="H24" s="440"/>
      <c r="I24" s="466"/>
      <c r="J24" s="460"/>
      <c r="K24" s="465"/>
      <c r="L24" s="465"/>
      <c r="M24" s="467"/>
      <c r="N24" s="465"/>
      <c r="O24" s="440"/>
      <c r="P24" s="478"/>
      <c r="Q24" s="479"/>
      <c r="R24" s="478"/>
      <c r="S24" s="444"/>
      <c r="T24" s="480"/>
      <c r="U24" s="481" t="s">
        <v>292</v>
      </c>
      <c r="V24" s="450"/>
      <c r="W24" s="478"/>
      <c r="X24" s="482" t="s">
        <v>293</v>
      </c>
      <c r="Y24" s="450"/>
      <c r="Z24" s="483"/>
      <c r="AA24" s="436"/>
    </row>
    <row r="25" spans="1:27" ht="13.25" customHeight="1">
      <c r="A25" s="440"/>
      <c r="B25" s="437" t="s">
        <v>294</v>
      </c>
      <c r="C25" s="434" t="s">
        <v>285</v>
      </c>
      <c r="D25" s="438"/>
      <c r="E25" s="439"/>
      <c r="F25" s="439"/>
      <c r="G25" s="440"/>
      <c r="H25" s="440"/>
      <c r="I25" s="466"/>
      <c r="J25" s="460"/>
      <c r="K25" s="465"/>
      <c r="L25" s="465"/>
      <c r="M25" s="467"/>
      <c r="N25" s="465"/>
      <c r="O25" s="440"/>
      <c r="P25" s="444"/>
      <c r="Q25" s="456"/>
      <c r="R25" s="444"/>
      <c r="S25" s="444"/>
      <c r="T25" s="444"/>
      <c r="U25" s="484" t="s">
        <v>295</v>
      </c>
      <c r="V25" s="450"/>
      <c r="W25" s="450"/>
      <c r="X25" s="478" t="s">
        <v>296</v>
      </c>
      <c r="Y25" s="450"/>
      <c r="Z25" s="483"/>
      <c r="AA25" s="436"/>
    </row>
    <row r="26" spans="1:27" ht="13.25" customHeight="1">
      <c r="A26" s="440"/>
      <c r="B26" s="441"/>
      <c r="C26" s="142">
        <v>1</v>
      </c>
      <c r="D26" s="142">
        <f t="shared" ref="D26:L26" si="6">C26+1</f>
        <v>2</v>
      </c>
      <c r="E26" s="142">
        <f t="shared" si="6"/>
        <v>3</v>
      </c>
      <c r="F26" s="142">
        <f t="shared" si="6"/>
        <v>4</v>
      </c>
      <c r="G26" s="142">
        <f t="shared" si="6"/>
        <v>5</v>
      </c>
      <c r="H26" s="142">
        <f t="shared" si="6"/>
        <v>6</v>
      </c>
      <c r="I26" s="142">
        <f t="shared" si="6"/>
        <v>7</v>
      </c>
      <c r="J26" s="142">
        <f t="shared" si="6"/>
        <v>8</v>
      </c>
      <c r="K26" s="142">
        <f t="shared" si="6"/>
        <v>9</v>
      </c>
      <c r="L26" s="142">
        <f t="shared" si="6"/>
        <v>10</v>
      </c>
      <c r="M26" s="467"/>
      <c r="N26" s="443" t="s">
        <v>286</v>
      </c>
      <c r="O26" s="440"/>
      <c r="P26" s="444"/>
      <c r="Q26" s="456"/>
      <c r="R26" s="444"/>
      <c r="S26" s="444"/>
      <c r="T26" s="444"/>
      <c r="U26" s="444"/>
      <c r="V26" s="444"/>
      <c r="W26" s="444"/>
      <c r="X26" s="444"/>
      <c r="Y26" s="444"/>
      <c r="Z26" s="457"/>
      <c r="AA26" s="436"/>
    </row>
    <row r="27" spans="1:27" ht="13.25" customHeight="1">
      <c r="A27" s="440"/>
      <c r="B27" s="440">
        <v>1</v>
      </c>
      <c r="C27" s="62"/>
      <c r="D27" s="62"/>
      <c r="E27" s="62"/>
      <c r="F27" s="62"/>
      <c r="G27" s="62"/>
      <c r="H27" s="62"/>
      <c r="I27" s="62"/>
      <c r="J27" s="62"/>
      <c r="K27" s="62"/>
      <c r="L27" s="62"/>
      <c r="M27" s="467"/>
      <c r="N27" s="144" t="str">
        <f>IF((COUNT(C27:L27)=10),AVERAGE(C27:L27),"")</f>
        <v/>
      </c>
      <c r="O27" s="440"/>
      <c r="P27" s="444"/>
      <c r="Q27" s="485"/>
      <c r="R27" s="444"/>
      <c r="S27" s="444"/>
      <c r="T27" s="463" t="s">
        <v>297</v>
      </c>
      <c r="U27" s="444"/>
      <c r="V27" s="151" t="str">
        <f>IF(N29="","",100*($U$14/$U$22))</f>
        <v/>
      </c>
      <c r="W27" s="143"/>
      <c r="X27" s="152" t="str">
        <f>IF(OR(R3="",R4=""),"",100*($U$14/$K$50))</f>
        <v/>
      </c>
      <c r="Y27" s="153"/>
      <c r="Z27" s="457"/>
      <c r="AA27" s="436"/>
    </row>
    <row r="28" spans="1:27" ht="13.25" customHeight="1">
      <c r="A28" s="440"/>
      <c r="B28" s="440">
        <v>2</v>
      </c>
      <c r="C28" s="62"/>
      <c r="D28" s="62"/>
      <c r="E28" s="62"/>
      <c r="F28" s="62"/>
      <c r="G28" s="62"/>
      <c r="H28" s="62"/>
      <c r="I28" s="62"/>
      <c r="J28" s="62"/>
      <c r="K28" s="62"/>
      <c r="L28" s="62"/>
      <c r="M28" s="467"/>
      <c r="N28" s="144" t="str">
        <f>IF((COUNT(C28:L28)=10),AVERAGE(C28:L28),"")</f>
        <v/>
      </c>
      <c r="O28" s="440"/>
      <c r="P28" s="444"/>
      <c r="Q28" s="486"/>
      <c r="R28" s="487"/>
      <c r="S28" s="487"/>
      <c r="T28" s="488" t="s">
        <v>298</v>
      </c>
      <c r="U28" s="489"/>
      <c r="V28" s="155" t="str">
        <f>IF(N29="","",100*($U$16/$U$22))</f>
        <v/>
      </c>
      <c r="W28" s="148"/>
      <c r="X28" s="156" t="str">
        <f>IF(OR(R3="",R4=""),"",100*($U$16/$K$50))</f>
        <v/>
      </c>
      <c r="Y28" s="145"/>
      <c r="Z28" s="457"/>
      <c r="AA28" s="436"/>
    </row>
    <row r="29" spans="1:27" ht="13.25" customHeight="1">
      <c r="A29" s="440"/>
      <c r="B29" s="440">
        <v>3</v>
      </c>
      <c r="C29" s="62"/>
      <c r="D29" s="62"/>
      <c r="E29" s="62"/>
      <c r="F29" s="62"/>
      <c r="G29" s="62"/>
      <c r="H29" s="62"/>
      <c r="I29" s="62"/>
      <c r="J29" s="62"/>
      <c r="K29" s="62"/>
      <c r="L29" s="62"/>
      <c r="M29" s="467"/>
      <c r="N29" s="144" t="str">
        <f>IF((COUNT(C29:L29)=10),AVERAGE(C29:L29),"")</f>
        <v/>
      </c>
      <c r="O29" s="440"/>
      <c r="P29" s="444"/>
      <c r="Q29" s="490"/>
      <c r="R29" s="487"/>
      <c r="S29" s="487"/>
      <c r="T29" s="488" t="s">
        <v>458</v>
      </c>
      <c r="U29" s="444"/>
      <c r="V29" s="151" t="str">
        <f>IF(N29="","",100*($U$18/$U$22))</f>
        <v/>
      </c>
      <c r="W29" s="154"/>
      <c r="X29" s="157" t="str">
        <f>IF(OR(R3="",R4=""),"",100*(U18/K50))</f>
        <v/>
      </c>
      <c r="Y29" s="158"/>
      <c r="Z29" s="457"/>
      <c r="AA29" s="436"/>
    </row>
    <row r="30" spans="1:27" ht="13.25" customHeight="1">
      <c r="A30" s="440"/>
      <c r="B30" s="440"/>
      <c r="C30" s="476"/>
      <c r="D30" s="476"/>
      <c r="E30" s="476"/>
      <c r="F30" s="476"/>
      <c r="G30" s="476"/>
      <c r="H30" s="476"/>
      <c r="I30" s="476"/>
      <c r="J30" s="476"/>
      <c r="K30" s="476"/>
      <c r="L30" s="476"/>
      <c r="M30" s="467"/>
      <c r="N30" s="465"/>
      <c r="O30" s="440"/>
      <c r="P30" s="444"/>
      <c r="Q30" s="490"/>
      <c r="R30" s="487"/>
      <c r="S30" s="487"/>
      <c r="T30" s="488" t="s">
        <v>299</v>
      </c>
      <c r="U30" s="489"/>
      <c r="V30" s="155" t="str">
        <f>IF(N29="","",100*($U$20/$U$22))</f>
        <v/>
      </c>
      <c r="W30" s="143"/>
      <c r="X30" s="159" t="str">
        <f>IF(OR(R3="",R4=""),"",100*($U$20/$K$50))</f>
        <v/>
      </c>
      <c r="Y30" s="145"/>
      <c r="Z30" s="457"/>
      <c r="AA30" s="436"/>
    </row>
    <row r="31" spans="1:27" ht="13.25" customHeight="1">
      <c r="A31" s="466"/>
      <c r="B31" s="434" t="s">
        <v>286</v>
      </c>
      <c r="C31" s="146" t="str">
        <f>IF(COUNT(C27:C29)=3,AVERAGE(C27:C29),"")</f>
        <v/>
      </c>
      <c r="D31" s="146" t="str">
        <f t="shared" ref="D31:L31" si="7">IF(COUNT(D27:D29)=3,AVERAGE(D27:D29),"")</f>
        <v/>
      </c>
      <c r="E31" s="146" t="str">
        <f t="shared" si="7"/>
        <v/>
      </c>
      <c r="F31" s="146" t="str">
        <f t="shared" si="7"/>
        <v/>
      </c>
      <c r="G31" s="146" t="str">
        <f t="shared" si="7"/>
        <v/>
      </c>
      <c r="H31" s="146" t="str">
        <f t="shared" si="7"/>
        <v/>
      </c>
      <c r="I31" s="146" t="str">
        <f t="shared" si="7"/>
        <v/>
      </c>
      <c r="J31" s="146" t="str">
        <f t="shared" si="7"/>
        <v/>
      </c>
      <c r="K31" s="146" t="str">
        <f t="shared" si="7"/>
        <v/>
      </c>
      <c r="L31" s="146" t="str">
        <f t="shared" si="7"/>
        <v/>
      </c>
      <c r="M31" s="477" t="s">
        <v>519</v>
      </c>
      <c r="N31" s="459"/>
      <c r="O31" s="1337" t="str">
        <f>IF(COUNT(N27)&gt;0,AVERAGE(C27:L29),"")</f>
        <v/>
      </c>
      <c r="P31" s="1337"/>
      <c r="Q31" s="468"/>
      <c r="R31" s="491"/>
      <c r="S31" s="491"/>
      <c r="T31" s="491"/>
      <c r="U31" s="492"/>
      <c r="V31" s="491"/>
      <c r="W31" s="491"/>
      <c r="X31" s="492"/>
      <c r="Y31" s="491"/>
      <c r="Z31" s="457"/>
      <c r="AA31" s="436"/>
    </row>
    <row r="32" spans="1:27" ht="13.25" customHeight="1" thickBot="1">
      <c r="A32" s="466"/>
      <c r="B32" s="460" t="s">
        <v>288</v>
      </c>
      <c r="C32" s="146" t="str">
        <f>IF(COUNT(C27:C29)=3,MAX(C27:C29)-MIN(C27:C29),"")</f>
        <v/>
      </c>
      <c r="D32" s="146" t="str">
        <f t="shared" ref="D32:L32" si="8">IF(COUNT(D27:D29)=3,MAX(D27:D29)-MIN(D27:D29),"")</f>
        <v/>
      </c>
      <c r="E32" s="146" t="str">
        <f t="shared" si="8"/>
        <v/>
      </c>
      <c r="F32" s="146" t="str">
        <f t="shared" si="8"/>
        <v/>
      </c>
      <c r="G32" s="146" t="str">
        <f t="shared" si="8"/>
        <v/>
      </c>
      <c r="H32" s="146" t="str">
        <f t="shared" si="8"/>
        <v/>
      </c>
      <c r="I32" s="146" t="str">
        <f t="shared" si="8"/>
        <v/>
      </c>
      <c r="J32" s="146" t="str">
        <f t="shared" si="8"/>
        <v/>
      </c>
      <c r="K32" s="146" t="str">
        <f t="shared" si="8"/>
        <v/>
      </c>
      <c r="L32" s="146" t="str">
        <f t="shared" si="8"/>
        <v/>
      </c>
      <c r="M32" s="477" t="s">
        <v>520</v>
      </c>
      <c r="N32" s="459"/>
      <c r="O32" s="1337" t="str">
        <f>IF(COUNT(N27)&gt;0,AVERAGE(C32:L32),"")</f>
        <v/>
      </c>
      <c r="P32" s="1337"/>
      <c r="Q32" s="493"/>
      <c r="R32" s="494"/>
      <c r="S32" s="494"/>
      <c r="T32" s="494"/>
      <c r="U32" s="494"/>
      <c r="V32" s="494"/>
      <c r="W32" s="494"/>
      <c r="X32" s="494"/>
      <c r="Y32" s="494"/>
      <c r="Z32" s="495"/>
      <c r="AA32" s="436"/>
    </row>
    <row r="33" spans="1:27" ht="13.25" customHeight="1">
      <c r="A33" s="432"/>
      <c r="B33" s="496"/>
      <c r="C33" s="497"/>
      <c r="D33" s="497"/>
      <c r="E33" s="497"/>
      <c r="F33" s="497"/>
      <c r="G33" s="497"/>
      <c r="H33" s="498"/>
      <c r="I33" s="498"/>
      <c r="J33" s="496"/>
      <c r="K33" s="497"/>
      <c r="L33" s="497"/>
      <c r="M33" s="497"/>
      <c r="N33" s="497"/>
      <c r="O33" s="497"/>
      <c r="P33" s="432"/>
      <c r="Q33" s="432"/>
      <c r="R33" s="432"/>
      <c r="S33" s="432"/>
      <c r="T33" s="432"/>
      <c r="U33" s="432"/>
      <c r="V33" s="432"/>
      <c r="W33" s="432"/>
      <c r="X33" s="432"/>
      <c r="Y33" s="432"/>
      <c r="Z33" s="432"/>
      <c r="AA33" s="436"/>
    </row>
    <row r="34" spans="1:27" ht="17.5" customHeight="1">
      <c r="A34" s="499" t="s">
        <v>300</v>
      </c>
      <c r="B34" s="467"/>
      <c r="C34" s="467"/>
      <c r="D34" s="467"/>
      <c r="E34" s="467"/>
      <c r="F34" s="467"/>
      <c r="G34" s="467"/>
      <c r="H34" s="467"/>
      <c r="I34" s="467"/>
      <c r="J34" s="467"/>
      <c r="K34" s="500"/>
      <c r="L34" s="500"/>
      <c r="M34" s="500"/>
      <c r="N34" s="467"/>
      <c r="O34" s="467"/>
      <c r="P34" s="467"/>
      <c r="Q34" s="467"/>
      <c r="R34" s="467"/>
      <c r="S34" s="467"/>
      <c r="T34" s="467"/>
      <c r="U34" s="467"/>
      <c r="V34" s="467"/>
      <c r="W34" s="467"/>
      <c r="X34" s="467"/>
      <c r="Y34" s="467"/>
      <c r="Z34" s="432"/>
      <c r="AA34" s="436"/>
    </row>
    <row r="35" spans="1:27" s="102" customFormat="1" ht="13.25" customHeight="1">
      <c r="A35" s="501"/>
      <c r="B35" s="502"/>
      <c r="C35" s="502"/>
      <c r="D35" s="502"/>
      <c r="E35" s="502"/>
      <c r="F35" s="502"/>
      <c r="G35" s="502"/>
      <c r="H35" s="502"/>
      <c r="I35" s="502"/>
      <c r="J35" s="502"/>
      <c r="K35" s="503"/>
      <c r="L35" s="503"/>
      <c r="M35" s="503"/>
      <c r="N35" s="502"/>
      <c r="O35" s="502"/>
      <c r="P35" s="502"/>
      <c r="Q35" s="504"/>
      <c r="R35" s="505"/>
      <c r="S35" s="505"/>
      <c r="T35" s="504"/>
      <c r="U35" s="504"/>
      <c r="V35" s="504"/>
      <c r="W35" s="504"/>
      <c r="X35" s="504"/>
      <c r="Y35" s="504"/>
      <c r="Z35" s="504"/>
      <c r="AA35" s="506"/>
    </row>
    <row r="36" spans="1:27" s="102" customFormat="1" ht="13.25" customHeight="1">
      <c r="A36" s="504"/>
      <c r="B36" s="507" t="s">
        <v>301</v>
      </c>
      <c r="C36" s="508" t="str">
        <f>IF(COUNT(C13,C22,C31)&gt;0,AVERAGE(C13,C22,C31),"N/A")</f>
        <v>N/A</v>
      </c>
      <c r="D36" s="508" t="str">
        <f t="shared" ref="D36:L36" si="9">IF(COUNT(D13,D22,D31)&gt;0,AVERAGE(D13,D22,D31),"N/A")</f>
        <v>N/A</v>
      </c>
      <c r="E36" s="508" t="str">
        <f t="shared" si="9"/>
        <v>N/A</v>
      </c>
      <c r="F36" s="508" t="str">
        <f t="shared" si="9"/>
        <v>N/A</v>
      </c>
      <c r="G36" s="508" t="str">
        <f t="shared" si="9"/>
        <v>N/A</v>
      </c>
      <c r="H36" s="508" t="str">
        <f t="shared" si="9"/>
        <v>N/A</v>
      </c>
      <c r="I36" s="508" t="str">
        <f t="shared" si="9"/>
        <v>N/A</v>
      </c>
      <c r="J36" s="508" t="str">
        <f t="shared" si="9"/>
        <v>N/A</v>
      </c>
      <c r="K36" s="508" t="str">
        <f t="shared" si="9"/>
        <v>N/A</v>
      </c>
      <c r="L36" s="508" t="str">
        <f t="shared" si="9"/>
        <v>N/A</v>
      </c>
      <c r="M36" s="509"/>
      <c r="N36" s="507" t="s">
        <v>302</v>
      </c>
      <c r="O36" s="510">
        <f>COUNT(C9:L9)</f>
        <v>0</v>
      </c>
      <c r="P36" s="504"/>
      <c r="Q36" s="504"/>
      <c r="R36" s="504"/>
      <c r="S36" s="504"/>
      <c r="T36" s="504"/>
      <c r="U36" s="511" t="s">
        <v>303</v>
      </c>
      <c r="V36" s="502"/>
      <c r="W36" s="504"/>
      <c r="X36" s="504"/>
      <c r="Y36" s="504"/>
      <c r="Z36" s="504"/>
      <c r="AA36" s="506"/>
    </row>
    <row r="37" spans="1:27" s="102" customFormat="1" ht="13.25" customHeight="1">
      <c r="A37" s="504"/>
      <c r="B37" s="507" t="s">
        <v>304</v>
      </c>
      <c r="C37" s="508" t="e">
        <f>IF(C39&gt;0,C39*B50,C39*0)</f>
        <v>#DIV/0!</v>
      </c>
      <c r="D37" s="508" t="e">
        <f t="shared" ref="D37:J42" si="10">C37</f>
        <v>#DIV/0!</v>
      </c>
      <c r="E37" s="508" t="e">
        <f t="shared" si="10"/>
        <v>#DIV/0!</v>
      </c>
      <c r="F37" s="508" t="e">
        <f t="shared" si="10"/>
        <v>#DIV/0!</v>
      </c>
      <c r="G37" s="508" t="e">
        <f t="shared" si="10"/>
        <v>#DIV/0!</v>
      </c>
      <c r="H37" s="508" t="e">
        <f t="shared" si="10"/>
        <v>#DIV/0!</v>
      </c>
      <c r="I37" s="508" t="e">
        <f t="shared" si="10"/>
        <v>#DIV/0!</v>
      </c>
      <c r="J37" s="508" t="e">
        <f t="shared" si="10"/>
        <v>#DIV/0!</v>
      </c>
      <c r="K37" s="508" t="e">
        <f>G37</f>
        <v>#DIV/0!</v>
      </c>
      <c r="L37" s="508" t="e">
        <f t="shared" ref="L37:L42" si="11">K37</f>
        <v>#DIV/0!</v>
      </c>
      <c r="M37" s="509"/>
      <c r="N37" s="507" t="s">
        <v>305</v>
      </c>
      <c r="O37" s="510">
        <f>COUNT(C9)</f>
        <v>0</v>
      </c>
      <c r="P37" s="504"/>
      <c r="Q37" s="512" t="s">
        <v>306</v>
      </c>
      <c r="R37" s="513">
        <v>2</v>
      </c>
      <c r="S37" s="513">
        <v>3</v>
      </c>
      <c r="T37" s="513">
        <v>4</v>
      </c>
      <c r="U37" s="513">
        <v>5</v>
      </c>
      <c r="V37" s="513">
        <v>6</v>
      </c>
      <c r="W37" s="514" t="s">
        <v>307</v>
      </c>
      <c r="X37" s="514" t="s">
        <v>308</v>
      </c>
      <c r="Y37" s="514" t="s">
        <v>309</v>
      </c>
      <c r="Z37" s="513">
        <v>10</v>
      </c>
      <c r="AA37" s="506"/>
    </row>
    <row r="38" spans="1:27" s="102" customFormat="1" ht="13.25" customHeight="1">
      <c r="A38" s="504"/>
      <c r="B38" s="507" t="s">
        <v>310</v>
      </c>
      <c r="C38" s="508" t="e">
        <f>IF(C39&gt;0,C39*0,C39*B50)</f>
        <v>#DIV/0!</v>
      </c>
      <c r="D38" s="508" t="e">
        <f t="shared" si="10"/>
        <v>#DIV/0!</v>
      </c>
      <c r="E38" s="508" t="e">
        <f t="shared" si="10"/>
        <v>#DIV/0!</v>
      </c>
      <c r="F38" s="508" t="e">
        <f t="shared" si="10"/>
        <v>#DIV/0!</v>
      </c>
      <c r="G38" s="508" t="e">
        <f t="shared" si="10"/>
        <v>#DIV/0!</v>
      </c>
      <c r="H38" s="508" t="e">
        <f t="shared" si="10"/>
        <v>#DIV/0!</v>
      </c>
      <c r="I38" s="508" t="e">
        <f t="shared" si="10"/>
        <v>#DIV/0!</v>
      </c>
      <c r="J38" s="508" t="e">
        <f t="shared" si="10"/>
        <v>#DIV/0!</v>
      </c>
      <c r="K38" s="508" t="e">
        <f>G38</f>
        <v>#DIV/0!</v>
      </c>
      <c r="L38" s="508" t="e">
        <f t="shared" si="11"/>
        <v>#DIV/0!</v>
      </c>
      <c r="M38" s="509"/>
      <c r="N38" s="507" t="s">
        <v>311</v>
      </c>
      <c r="O38" s="510">
        <f>COUNT(C18)</f>
        <v>0</v>
      </c>
      <c r="P38" s="504"/>
      <c r="Q38" s="512">
        <v>1</v>
      </c>
      <c r="R38" s="509">
        <v>1.41</v>
      </c>
      <c r="S38" s="509">
        <v>1.91</v>
      </c>
      <c r="T38" s="509">
        <v>2.2400000000000002</v>
      </c>
      <c r="U38" s="509">
        <v>2.48</v>
      </c>
      <c r="V38" s="509">
        <v>2.67</v>
      </c>
      <c r="W38" s="509">
        <v>2.83</v>
      </c>
      <c r="X38" s="509">
        <v>2.96</v>
      </c>
      <c r="Y38" s="509">
        <v>3.08</v>
      </c>
      <c r="Z38" s="509">
        <v>3.18</v>
      </c>
      <c r="AA38" s="506"/>
    </row>
    <row r="39" spans="1:27" s="102" customFormat="1">
      <c r="A39" s="504"/>
      <c r="B39" s="515" t="s">
        <v>312</v>
      </c>
      <c r="C39" s="508" t="e">
        <f>AVERAGE(O14,O23,O32)</f>
        <v>#DIV/0!</v>
      </c>
      <c r="D39" s="508" t="e">
        <f t="shared" si="10"/>
        <v>#DIV/0!</v>
      </c>
      <c r="E39" s="508" t="e">
        <f t="shared" si="10"/>
        <v>#DIV/0!</v>
      </c>
      <c r="F39" s="508" t="e">
        <f t="shared" si="10"/>
        <v>#DIV/0!</v>
      </c>
      <c r="G39" s="508" t="e">
        <f t="shared" si="10"/>
        <v>#DIV/0!</v>
      </c>
      <c r="H39" s="508" t="e">
        <f t="shared" si="10"/>
        <v>#DIV/0!</v>
      </c>
      <c r="I39" s="508" t="e">
        <f t="shared" si="10"/>
        <v>#DIV/0!</v>
      </c>
      <c r="J39" s="508" t="e">
        <f t="shared" si="10"/>
        <v>#DIV/0!</v>
      </c>
      <c r="K39" s="508" t="e">
        <f>G39</f>
        <v>#DIV/0!</v>
      </c>
      <c r="L39" s="508" t="e">
        <f t="shared" si="11"/>
        <v>#DIV/0!</v>
      </c>
      <c r="M39" s="509"/>
      <c r="N39" s="507" t="s">
        <v>313</v>
      </c>
      <c r="O39" s="510">
        <f>COUNT(C27)</f>
        <v>0</v>
      </c>
      <c r="P39" s="504"/>
      <c r="Q39" s="512">
        <v>2</v>
      </c>
      <c r="R39" s="509">
        <v>1.28</v>
      </c>
      <c r="S39" s="509">
        <v>1.81</v>
      </c>
      <c r="T39" s="509">
        <v>2.15</v>
      </c>
      <c r="U39" s="509">
        <v>2.4</v>
      </c>
      <c r="V39" s="509">
        <v>2.6</v>
      </c>
      <c r="W39" s="509">
        <v>2.77</v>
      </c>
      <c r="X39" s="509">
        <v>2.91</v>
      </c>
      <c r="Y39" s="509">
        <v>3.02</v>
      </c>
      <c r="Z39" s="509">
        <v>3.13</v>
      </c>
      <c r="AA39" s="506"/>
    </row>
    <row r="40" spans="1:27" s="102" customFormat="1">
      <c r="A40" s="504"/>
      <c r="B40" s="507" t="s">
        <v>314</v>
      </c>
      <c r="C40" s="508" t="e">
        <f>AVERAGE(C36:L36)</f>
        <v>#DIV/0!</v>
      </c>
      <c r="D40" s="508" t="e">
        <f t="shared" si="10"/>
        <v>#DIV/0!</v>
      </c>
      <c r="E40" s="508" t="e">
        <f t="shared" si="10"/>
        <v>#DIV/0!</v>
      </c>
      <c r="F40" s="508" t="e">
        <f t="shared" si="10"/>
        <v>#DIV/0!</v>
      </c>
      <c r="G40" s="508" t="e">
        <f t="shared" si="10"/>
        <v>#DIV/0!</v>
      </c>
      <c r="H40" s="508" t="e">
        <f t="shared" si="10"/>
        <v>#DIV/0!</v>
      </c>
      <c r="I40" s="508" t="e">
        <f t="shared" si="10"/>
        <v>#DIV/0!</v>
      </c>
      <c r="J40" s="508" t="e">
        <f t="shared" si="10"/>
        <v>#DIV/0!</v>
      </c>
      <c r="K40" s="508" t="e">
        <f>J40</f>
        <v>#DIV/0!</v>
      </c>
      <c r="L40" s="508" t="e">
        <f t="shared" si="11"/>
        <v>#DIV/0!</v>
      </c>
      <c r="M40" s="504"/>
      <c r="N40" s="507" t="s">
        <v>315</v>
      </c>
      <c r="O40" s="510">
        <f>COUNTIF(O37:O39,"&gt;0")</f>
        <v>0</v>
      </c>
      <c r="P40" s="504"/>
      <c r="Q40" s="512">
        <v>3</v>
      </c>
      <c r="R40" s="509">
        <v>1.23</v>
      </c>
      <c r="S40" s="509">
        <v>1.77</v>
      </c>
      <c r="T40" s="509">
        <v>2.12</v>
      </c>
      <c r="U40" s="509">
        <v>2.38</v>
      </c>
      <c r="V40" s="509">
        <v>2.58</v>
      </c>
      <c r="W40" s="509">
        <v>2.75</v>
      </c>
      <c r="X40" s="509">
        <v>2.89</v>
      </c>
      <c r="Y40" s="509">
        <v>3.01</v>
      </c>
      <c r="Z40" s="509">
        <v>3.11</v>
      </c>
      <c r="AA40" s="506"/>
    </row>
    <row r="41" spans="1:27" s="102" customFormat="1">
      <c r="A41" s="504"/>
      <c r="B41" s="507" t="s">
        <v>316</v>
      </c>
      <c r="C41" s="516" t="e">
        <f>$C$40+(D50*C39)</f>
        <v>#DIV/0!</v>
      </c>
      <c r="D41" s="516" t="e">
        <f t="shared" si="10"/>
        <v>#DIV/0!</v>
      </c>
      <c r="E41" s="516" t="e">
        <f t="shared" si="10"/>
        <v>#DIV/0!</v>
      </c>
      <c r="F41" s="516" t="e">
        <f t="shared" si="10"/>
        <v>#DIV/0!</v>
      </c>
      <c r="G41" s="516" t="e">
        <f t="shared" si="10"/>
        <v>#DIV/0!</v>
      </c>
      <c r="H41" s="516" t="e">
        <f t="shared" si="10"/>
        <v>#DIV/0!</v>
      </c>
      <c r="I41" s="516" t="e">
        <f t="shared" si="10"/>
        <v>#DIV/0!</v>
      </c>
      <c r="J41" s="516" t="e">
        <f t="shared" si="10"/>
        <v>#DIV/0!</v>
      </c>
      <c r="K41" s="516" t="e">
        <f>J41</f>
        <v>#DIV/0!</v>
      </c>
      <c r="L41" s="516" t="e">
        <f t="shared" si="11"/>
        <v>#DIV/0!</v>
      </c>
      <c r="M41" s="504"/>
      <c r="N41" s="507" t="s">
        <v>317</v>
      </c>
      <c r="O41" s="510">
        <f>COUNT(C9:C11)</f>
        <v>0</v>
      </c>
      <c r="P41" s="504"/>
      <c r="Q41" s="512">
        <v>4</v>
      </c>
      <c r="R41" s="509">
        <v>1.21</v>
      </c>
      <c r="S41" s="509">
        <v>1.75</v>
      </c>
      <c r="T41" s="509">
        <v>2.11</v>
      </c>
      <c r="U41" s="509">
        <v>2.37</v>
      </c>
      <c r="V41" s="509">
        <v>2.57</v>
      </c>
      <c r="W41" s="509">
        <v>2.74</v>
      </c>
      <c r="X41" s="509">
        <v>2.88</v>
      </c>
      <c r="Y41" s="509">
        <v>3</v>
      </c>
      <c r="Z41" s="509">
        <v>3.1</v>
      </c>
      <c r="AA41" s="506"/>
    </row>
    <row r="42" spans="1:27" s="102" customFormat="1">
      <c r="A42" s="504"/>
      <c r="B42" s="507" t="s">
        <v>318</v>
      </c>
      <c r="C42" s="516" t="e">
        <f>$C$40-(D50*C39)</f>
        <v>#DIV/0!</v>
      </c>
      <c r="D42" s="516" t="e">
        <f t="shared" si="10"/>
        <v>#DIV/0!</v>
      </c>
      <c r="E42" s="516" t="e">
        <f t="shared" si="10"/>
        <v>#DIV/0!</v>
      </c>
      <c r="F42" s="516" t="e">
        <f t="shared" si="10"/>
        <v>#DIV/0!</v>
      </c>
      <c r="G42" s="516" t="e">
        <f t="shared" si="10"/>
        <v>#DIV/0!</v>
      </c>
      <c r="H42" s="516" t="e">
        <f t="shared" si="10"/>
        <v>#DIV/0!</v>
      </c>
      <c r="I42" s="516" t="e">
        <f t="shared" si="10"/>
        <v>#DIV/0!</v>
      </c>
      <c r="J42" s="516" t="e">
        <f t="shared" si="10"/>
        <v>#DIV/0!</v>
      </c>
      <c r="K42" s="516" t="e">
        <f>J42</f>
        <v>#DIV/0!</v>
      </c>
      <c r="L42" s="516" t="e">
        <f t="shared" si="11"/>
        <v>#DIV/0!</v>
      </c>
      <c r="M42" s="504"/>
      <c r="N42" s="507" t="s">
        <v>319</v>
      </c>
      <c r="O42" s="509">
        <f>O36*O40</f>
        <v>0</v>
      </c>
      <c r="P42" s="507" t="s">
        <v>320</v>
      </c>
      <c r="Q42" s="512">
        <v>5</v>
      </c>
      <c r="R42" s="509">
        <v>1.19</v>
      </c>
      <c r="S42" s="509">
        <v>1.74</v>
      </c>
      <c r="T42" s="509">
        <v>2.1</v>
      </c>
      <c r="U42" s="509">
        <v>2.36</v>
      </c>
      <c r="V42" s="509">
        <v>2.56</v>
      </c>
      <c r="W42" s="509">
        <v>2.73</v>
      </c>
      <c r="X42" s="509">
        <v>2.87</v>
      </c>
      <c r="Y42" s="509">
        <v>2.99</v>
      </c>
      <c r="Z42" s="509">
        <v>3.1</v>
      </c>
      <c r="AA42" s="506"/>
    </row>
    <row r="43" spans="1:27" s="102" customFormat="1">
      <c r="A43" s="504"/>
      <c r="B43" s="504"/>
      <c r="C43" s="504"/>
      <c r="D43" s="504"/>
      <c r="E43" s="504"/>
      <c r="F43" s="504"/>
      <c r="G43" s="504"/>
      <c r="H43" s="504"/>
      <c r="I43" s="504"/>
      <c r="J43" s="504"/>
      <c r="K43" s="507" t="s">
        <v>321</v>
      </c>
      <c r="L43" s="509">
        <f>IF(O42=1,R38)+IF(O42=2,R39)+IF(O42=3,R40)+IF(O42=4,R41)+IF(O42=5,R42)+IF(O42=6,R43)+IF(O42=7,R48)+IF(O42=8,R49)+IF(O42=9,R47)+IF(O42=10,R51)+IF(O42=11,R52)+IF(O42=12,R53)+IF(O42=13,R54)+IF(O42=14,R55)+IF(O42=15,R56)+IF(O42&gt;15,R57)</f>
        <v>0</v>
      </c>
      <c r="M43" s="504"/>
      <c r="N43" s="507" t="s">
        <v>322</v>
      </c>
      <c r="O43" s="509">
        <f>IF(O41=2,R57)+IF(O41=3,S57)</f>
        <v>0</v>
      </c>
      <c r="P43" s="509"/>
      <c r="Q43" s="513">
        <v>6</v>
      </c>
      <c r="R43" s="509">
        <v>1.18</v>
      </c>
      <c r="S43" s="509">
        <v>1.73</v>
      </c>
      <c r="T43" s="509">
        <v>2.09</v>
      </c>
      <c r="U43" s="509">
        <v>2.35</v>
      </c>
      <c r="V43" s="509">
        <v>2.56</v>
      </c>
      <c r="W43" s="509">
        <v>2.73</v>
      </c>
      <c r="X43" s="509">
        <v>2.87</v>
      </c>
      <c r="Y43" s="509">
        <v>2.99</v>
      </c>
      <c r="Z43" s="509">
        <v>3.1</v>
      </c>
      <c r="AA43" s="506"/>
    </row>
    <row r="44" spans="1:27" s="102" customFormat="1">
      <c r="A44" s="504"/>
      <c r="B44" s="504"/>
      <c r="C44" s="504"/>
      <c r="D44" s="504"/>
      <c r="E44" s="504"/>
      <c r="F44" s="504"/>
      <c r="G44" s="504"/>
      <c r="H44" s="504"/>
      <c r="I44" s="504"/>
      <c r="J44" s="504"/>
      <c r="K44" s="507" t="s">
        <v>323</v>
      </c>
      <c r="L44" s="509">
        <f>IF(O36=2,R38)+IF(O36=3,S38)+IF(O36=4,T38)+IF(O36=5,U38)+IF(O36=6,V38)+IF(O36=7,W38)+IF(O36=8,X38)+IF(O36=9,Y38)+IF(O36=10,Z38)</f>
        <v>0</v>
      </c>
      <c r="M44" s="504"/>
      <c r="N44" s="507" t="s">
        <v>324</v>
      </c>
      <c r="O44" s="509">
        <f>IF(O40=2,R38)+IF(O40=3,S38)</f>
        <v>0</v>
      </c>
      <c r="P44" s="504"/>
      <c r="Q44" s="504"/>
      <c r="R44" s="504"/>
      <c r="S44" s="504"/>
      <c r="T44" s="504"/>
      <c r="U44" s="504"/>
      <c r="V44" s="504"/>
      <c r="W44" s="504"/>
      <c r="X44" s="504"/>
      <c r="Y44" s="504"/>
      <c r="Z44" s="504"/>
      <c r="AA44" s="506"/>
    </row>
    <row r="45" spans="1:27" s="102" customFormat="1">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row>
    <row r="46" spans="1:27" s="102" customFormat="1">
      <c r="A46" s="506"/>
      <c r="B46" s="506"/>
      <c r="C46" s="506"/>
      <c r="D46" s="506"/>
      <c r="E46" s="506"/>
      <c r="F46" s="506"/>
      <c r="G46" s="506"/>
      <c r="H46" s="506"/>
      <c r="I46" s="506"/>
      <c r="J46" s="506"/>
      <c r="K46" s="506"/>
      <c r="L46" s="506"/>
      <c r="M46" s="506"/>
      <c r="N46" s="517"/>
      <c r="O46" s="518"/>
      <c r="P46" s="517"/>
      <c r="Q46" s="519"/>
      <c r="R46" s="518"/>
      <c r="S46" s="518"/>
      <c r="T46" s="518"/>
      <c r="U46" s="518"/>
      <c r="V46" s="518"/>
      <c r="W46" s="518"/>
      <c r="X46" s="518"/>
      <c r="Y46" s="518"/>
      <c r="Z46" s="518"/>
      <c r="AA46" s="506"/>
    </row>
    <row r="47" spans="1:27" s="102" customFormat="1" ht="16">
      <c r="A47" s="520" t="s">
        <v>325</v>
      </c>
      <c r="B47" s="521"/>
      <c r="C47" s="521"/>
      <c r="D47" s="522"/>
      <c r="E47" s="523"/>
      <c r="F47" s="521"/>
      <c r="G47" s="521"/>
      <c r="H47" s="521"/>
      <c r="I47" s="523"/>
      <c r="J47" s="521"/>
      <c r="K47" s="523"/>
      <c r="L47" s="522"/>
      <c r="M47" s="523"/>
      <c r="N47" s="521"/>
      <c r="O47" s="521"/>
      <c r="P47" s="521"/>
      <c r="Q47" s="524"/>
      <c r="R47" s="523"/>
      <c r="S47" s="523"/>
      <c r="T47" s="523"/>
      <c r="U47" s="523"/>
      <c r="V47" s="523"/>
      <c r="W47" s="523"/>
      <c r="X47" s="523"/>
      <c r="Y47" s="523"/>
      <c r="Z47" s="523"/>
      <c r="AA47" s="506"/>
    </row>
    <row r="48" spans="1:27" s="102" customFormat="1">
      <c r="A48" s="504"/>
      <c r="B48" s="504"/>
      <c r="C48" s="504"/>
      <c r="D48" s="504"/>
      <c r="E48" s="504"/>
      <c r="F48" s="504"/>
      <c r="G48" s="504"/>
      <c r="H48" s="504"/>
      <c r="I48" s="504"/>
      <c r="J48" s="504"/>
      <c r="K48" s="504"/>
      <c r="L48" s="513"/>
      <c r="M48" s="503"/>
      <c r="N48" s="503"/>
      <c r="O48" s="504"/>
      <c r="P48" s="504"/>
      <c r="Q48" s="512">
        <v>7</v>
      </c>
      <c r="R48" s="509">
        <v>1.17</v>
      </c>
      <c r="S48" s="509">
        <v>1.73</v>
      </c>
      <c r="T48" s="509">
        <v>2.09</v>
      </c>
      <c r="U48" s="509">
        <v>2.35</v>
      </c>
      <c r="V48" s="509">
        <v>2.5499999999999998</v>
      </c>
      <c r="W48" s="509">
        <v>2.72</v>
      </c>
      <c r="X48" s="509">
        <v>2.87</v>
      </c>
      <c r="Y48" s="509">
        <v>2.99</v>
      </c>
      <c r="Z48" s="509">
        <v>3.1</v>
      </c>
      <c r="AA48" s="506"/>
    </row>
    <row r="49" spans="1:27" s="102" customFormat="1">
      <c r="A49" s="525" t="s">
        <v>326</v>
      </c>
      <c r="B49" s="525" t="s">
        <v>327</v>
      </c>
      <c r="C49" s="505" t="s">
        <v>328</v>
      </c>
      <c r="D49" s="505" t="s">
        <v>329</v>
      </c>
      <c r="E49" s="502" t="s">
        <v>330</v>
      </c>
      <c r="F49" s="526" t="s">
        <v>271</v>
      </c>
      <c r="G49" s="505" t="s">
        <v>329</v>
      </c>
      <c r="H49" s="505" t="s">
        <v>328</v>
      </c>
      <c r="I49" s="505" t="s">
        <v>327</v>
      </c>
      <c r="J49" s="502" t="s">
        <v>330</v>
      </c>
      <c r="K49" s="504" t="s">
        <v>96</v>
      </c>
      <c r="L49" s="525"/>
      <c r="M49" s="525"/>
      <c r="N49" s="504"/>
      <c r="O49" s="515" t="s">
        <v>331</v>
      </c>
      <c r="P49" s="527">
        <f>MAX(O13,O22,O31)-MIN(O13,O22,O31)</f>
        <v>0</v>
      </c>
      <c r="Q49" s="512">
        <v>8</v>
      </c>
      <c r="R49" s="509">
        <v>1.17</v>
      </c>
      <c r="S49" s="509">
        <v>1.72</v>
      </c>
      <c r="T49" s="509">
        <v>2.08</v>
      </c>
      <c r="U49" s="509">
        <v>2.35</v>
      </c>
      <c r="V49" s="509">
        <v>2.5499999999999998</v>
      </c>
      <c r="W49" s="509">
        <v>2.72</v>
      </c>
      <c r="X49" s="509">
        <v>2.87</v>
      </c>
      <c r="Y49" s="509">
        <v>2.98</v>
      </c>
      <c r="Z49" s="509">
        <v>3.09</v>
      </c>
      <c r="AA49" s="506"/>
    </row>
    <row r="50" spans="1:27" s="102" customFormat="1">
      <c r="A50" s="510">
        <f>O41</f>
        <v>0</v>
      </c>
      <c r="B50" s="505">
        <f>IF(A50=2,I50)+IF(A50=3,I51)+IF(A50=4,I52)+IF(A50=5,I53)</f>
        <v>0</v>
      </c>
      <c r="C50" s="505">
        <f>IF(A50=2,H50)+IF(A50=3,H51)+IF(A50=4,H52)+IF(A50=5,H53)</f>
        <v>0</v>
      </c>
      <c r="D50" s="505">
        <f>IF(A50=2,I50)+IF(A50=3,I51)+IF(A50=4,I52)+IF(A50=5,I53)</f>
        <v>0</v>
      </c>
      <c r="E50" s="505">
        <f>IF(A50=2,J50)+IF(A50=3,J51)+IF(A50=4,J52)+IF(A50=5,J53)</f>
        <v>0</v>
      </c>
      <c r="F50" s="504">
        <v>2</v>
      </c>
      <c r="G50" s="505">
        <v>1.88</v>
      </c>
      <c r="H50" s="505">
        <v>0</v>
      </c>
      <c r="I50" s="505">
        <v>3.2679999999999998</v>
      </c>
      <c r="J50" s="502">
        <v>2.6589999999999998</v>
      </c>
      <c r="K50" s="504">
        <f>R3+R4</f>
        <v>0</v>
      </c>
      <c r="L50" s="515"/>
      <c r="M50" s="503"/>
      <c r="N50" s="504"/>
      <c r="O50" s="515" t="s">
        <v>332</v>
      </c>
      <c r="P50" s="527">
        <f>MAX(C36:L36)-MIN(C36:L36)</f>
        <v>0</v>
      </c>
      <c r="Q50" s="512">
        <v>9</v>
      </c>
      <c r="R50" s="509">
        <v>1.1599999999999999</v>
      </c>
      <c r="S50" s="509">
        <v>1.72</v>
      </c>
      <c r="T50" s="509">
        <v>2.08</v>
      </c>
      <c r="U50" s="509">
        <v>2.34</v>
      </c>
      <c r="V50" s="509">
        <v>2.5499999999999998</v>
      </c>
      <c r="W50" s="509">
        <v>2.72</v>
      </c>
      <c r="X50" s="509">
        <v>2.86</v>
      </c>
      <c r="Y50" s="509">
        <v>2.98</v>
      </c>
      <c r="Z50" s="509">
        <v>3.09</v>
      </c>
      <c r="AA50" s="506"/>
    </row>
    <row r="51" spans="1:27" s="102" customFormat="1">
      <c r="A51" s="504"/>
      <c r="B51" s="504"/>
      <c r="C51" s="504"/>
      <c r="D51" s="504"/>
      <c r="E51" s="504"/>
      <c r="F51" s="504">
        <v>3</v>
      </c>
      <c r="G51" s="505">
        <v>1.0229999999999999</v>
      </c>
      <c r="H51" s="505">
        <v>0</v>
      </c>
      <c r="I51" s="505">
        <v>2.5739999999999998</v>
      </c>
      <c r="J51" s="502">
        <v>1.772</v>
      </c>
      <c r="K51" s="504"/>
      <c r="L51" s="504"/>
      <c r="M51" s="504">
        <f>(SUM(C14:L14)+SUM(C22:L22)+SUM(C32:L32))/30</f>
        <v>0</v>
      </c>
      <c r="N51" s="504"/>
      <c r="O51" s="515" t="s">
        <v>333</v>
      </c>
      <c r="P51" s="527" t="e">
        <f>(P49*(5.15/O44))^2</f>
        <v>#DIV/0!</v>
      </c>
      <c r="Q51" s="512">
        <v>10</v>
      </c>
      <c r="R51" s="509">
        <v>1.1599999999999999</v>
      </c>
      <c r="S51" s="509">
        <v>1.72</v>
      </c>
      <c r="T51" s="509">
        <v>2.08</v>
      </c>
      <c r="U51" s="509">
        <v>2.34</v>
      </c>
      <c r="V51" s="509">
        <v>2.5499999999999998</v>
      </c>
      <c r="W51" s="509">
        <v>2.72</v>
      </c>
      <c r="X51" s="509">
        <v>2.86</v>
      </c>
      <c r="Y51" s="509">
        <v>2.98</v>
      </c>
      <c r="Z51" s="509">
        <v>3.09</v>
      </c>
      <c r="AA51" s="506"/>
    </row>
    <row r="52" spans="1:27" s="102" customFormat="1">
      <c r="A52" s="504"/>
      <c r="B52" s="504"/>
      <c r="C52" s="504"/>
      <c r="D52" s="504"/>
      <c r="E52" s="504"/>
      <c r="F52" s="504">
        <v>4</v>
      </c>
      <c r="G52" s="505">
        <v>0.72899999999999998</v>
      </c>
      <c r="H52" s="505">
        <v>0</v>
      </c>
      <c r="I52" s="505">
        <v>2.282</v>
      </c>
      <c r="J52" s="502">
        <v>1.4570000000000001</v>
      </c>
      <c r="K52" s="528"/>
      <c r="L52" s="504"/>
      <c r="M52" s="504"/>
      <c r="N52" s="504"/>
      <c r="O52" s="515" t="s">
        <v>334</v>
      </c>
      <c r="P52" s="527" t="e">
        <f>(V14)^2/(O36*O41)</f>
        <v>#DIV/0!</v>
      </c>
      <c r="Q52" s="512">
        <v>11</v>
      </c>
      <c r="R52" s="509">
        <v>1.1599999999999999</v>
      </c>
      <c r="S52" s="509">
        <v>1.71</v>
      </c>
      <c r="T52" s="509">
        <v>2.08</v>
      </c>
      <c r="U52" s="509">
        <v>2.34</v>
      </c>
      <c r="V52" s="509">
        <v>2.5499999999999998</v>
      </c>
      <c r="W52" s="509">
        <v>2.72</v>
      </c>
      <c r="X52" s="509">
        <v>2.86</v>
      </c>
      <c r="Y52" s="509">
        <v>2.98</v>
      </c>
      <c r="Z52" s="509">
        <v>3.09</v>
      </c>
      <c r="AA52" s="506"/>
    </row>
    <row r="53" spans="1:27" s="102" customFormat="1">
      <c r="A53" s="504"/>
      <c r="B53" s="504"/>
      <c r="C53" s="504"/>
      <c r="D53" s="504"/>
      <c r="E53" s="504"/>
      <c r="F53" s="504">
        <v>5</v>
      </c>
      <c r="G53" s="505">
        <v>0.57699999999999996</v>
      </c>
      <c r="H53" s="505">
        <v>0</v>
      </c>
      <c r="I53" s="505">
        <v>2.1139999999999999</v>
      </c>
      <c r="J53" s="502">
        <v>1.29</v>
      </c>
      <c r="K53" s="528"/>
      <c r="L53" s="504"/>
      <c r="M53" s="504"/>
      <c r="N53" s="504"/>
      <c r="O53" s="504"/>
      <c r="P53" s="504"/>
      <c r="Q53" s="512">
        <v>12</v>
      </c>
      <c r="R53" s="509">
        <v>1.1499999999999999</v>
      </c>
      <c r="S53" s="509">
        <v>1.71</v>
      </c>
      <c r="T53" s="509">
        <v>2.0699999999999998</v>
      </c>
      <c r="U53" s="509">
        <v>2.34</v>
      </c>
      <c r="V53" s="509">
        <v>2.5499999999999998</v>
      </c>
      <c r="W53" s="509">
        <v>2.72</v>
      </c>
      <c r="X53" s="509">
        <v>2.85</v>
      </c>
      <c r="Y53" s="509">
        <v>2.98</v>
      </c>
      <c r="Z53" s="509">
        <v>3.09</v>
      </c>
      <c r="AA53" s="506"/>
    </row>
    <row r="54" spans="1:27" s="102" customFormat="1">
      <c r="A54" s="504"/>
      <c r="B54" s="504"/>
      <c r="C54" s="504"/>
      <c r="D54" s="515"/>
      <c r="E54" s="527"/>
      <c r="F54" s="504"/>
      <c r="G54" s="504"/>
      <c r="H54" s="504"/>
      <c r="I54" s="527"/>
      <c r="J54" s="504"/>
      <c r="K54" s="528"/>
      <c r="L54" s="515"/>
      <c r="M54" s="527"/>
      <c r="N54" s="504"/>
      <c r="O54" s="504"/>
      <c r="P54" s="507" t="s">
        <v>320</v>
      </c>
      <c r="Q54" s="512">
        <v>13</v>
      </c>
      <c r="R54" s="509">
        <v>1.1499999999999999</v>
      </c>
      <c r="S54" s="509">
        <v>1.71</v>
      </c>
      <c r="T54" s="509">
        <v>2.0699999999999998</v>
      </c>
      <c r="U54" s="509">
        <v>2.34</v>
      </c>
      <c r="V54" s="509">
        <v>2.5499999999999998</v>
      </c>
      <c r="W54" s="509">
        <v>2.71</v>
      </c>
      <c r="X54" s="509">
        <v>2.85</v>
      </c>
      <c r="Y54" s="509">
        <v>2.98</v>
      </c>
      <c r="Z54" s="509">
        <v>3.09</v>
      </c>
      <c r="AA54" s="506"/>
    </row>
    <row r="55" spans="1:27" s="102" customFormat="1">
      <c r="A55" s="504"/>
      <c r="B55" s="504"/>
      <c r="C55" s="504"/>
      <c r="D55" s="515"/>
      <c r="E55" s="527"/>
      <c r="F55" s="504"/>
      <c r="G55" s="504"/>
      <c r="H55" s="504"/>
      <c r="I55" s="527"/>
      <c r="J55" s="504"/>
      <c r="K55" s="528"/>
      <c r="L55" s="515"/>
      <c r="M55" s="527"/>
      <c r="N55" s="504"/>
      <c r="O55" s="504"/>
      <c r="P55" s="504"/>
      <c r="Q55" s="512">
        <v>14</v>
      </c>
      <c r="R55" s="509">
        <v>1.1499999999999999</v>
      </c>
      <c r="S55" s="509">
        <v>1.71</v>
      </c>
      <c r="T55" s="509">
        <v>2.0699999999999998</v>
      </c>
      <c r="U55" s="509">
        <v>2.34</v>
      </c>
      <c r="V55" s="509">
        <v>2.54</v>
      </c>
      <c r="W55" s="509">
        <v>2.71</v>
      </c>
      <c r="X55" s="509">
        <v>2.85</v>
      </c>
      <c r="Y55" s="509">
        <v>2.98</v>
      </c>
      <c r="Z55" s="509">
        <v>3.08</v>
      </c>
      <c r="AA55" s="506"/>
    </row>
    <row r="56" spans="1:27" s="102" customFormat="1">
      <c r="A56" s="504"/>
      <c r="B56" s="504"/>
      <c r="C56" s="504"/>
      <c r="D56" s="515"/>
      <c r="E56" s="527"/>
      <c r="F56" s="504"/>
      <c r="G56" s="504"/>
      <c r="H56" s="504"/>
      <c r="I56" s="527"/>
      <c r="J56" s="504"/>
      <c r="K56" s="528"/>
      <c r="L56" s="515"/>
      <c r="M56" s="527"/>
      <c r="N56" s="504"/>
      <c r="O56" s="504"/>
      <c r="P56" s="504"/>
      <c r="Q56" s="512">
        <v>15</v>
      </c>
      <c r="R56" s="509">
        <v>1.1499999999999999</v>
      </c>
      <c r="S56" s="509">
        <v>1.71</v>
      </c>
      <c r="T56" s="509">
        <v>2.0699999999999998</v>
      </c>
      <c r="U56" s="509">
        <v>2.34</v>
      </c>
      <c r="V56" s="509">
        <v>2.54</v>
      </c>
      <c r="W56" s="509">
        <v>2.71</v>
      </c>
      <c r="X56" s="509">
        <v>2.85</v>
      </c>
      <c r="Y56" s="509">
        <v>2.98</v>
      </c>
      <c r="Z56" s="509">
        <v>3.08</v>
      </c>
      <c r="AA56" s="506"/>
    </row>
    <row r="57" spans="1:27" s="102" customFormat="1">
      <c r="A57" s="504"/>
      <c r="B57" s="504"/>
      <c r="C57" s="504"/>
      <c r="D57" s="515"/>
      <c r="E57" s="527"/>
      <c r="F57" s="504"/>
      <c r="G57" s="504"/>
      <c r="H57" s="504"/>
      <c r="I57" s="527"/>
      <c r="J57" s="504"/>
      <c r="K57" s="528"/>
      <c r="L57" s="515"/>
      <c r="M57" s="527"/>
      <c r="N57" s="504"/>
      <c r="O57" s="504"/>
      <c r="P57" s="504"/>
      <c r="Q57" s="512" t="s">
        <v>335</v>
      </c>
      <c r="R57" s="509">
        <v>1.1279999999999999</v>
      </c>
      <c r="S57" s="509">
        <v>1.6930000000000001</v>
      </c>
      <c r="T57" s="509">
        <v>2.0590000000000002</v>
      </c>
      <c r="U57" s="509">
        <v>2.3260000000000001</v>
      </c>
      <c r="V57" s="509">
        <v>2.5339999999999998</v>
      </c>
      <c r="W57" s="509">
        <v>2.7040000000000002</v>
      </c>
      <c r="X57" s="509">
        <v>2.847</v>
      </c>
      <c r="Y57" s="509">
        <v>2.97</v>
      </c>
      <c r="Z57" s="509">
        <v>3.0779999999999998</v>
      </c>
      <c r="AA57" s="506"/>
    </row>
    <row r="58" spans="1:27" s="102" customFormat="1">
      <c r="A58" s="504"/>
      <c r="B58" s="504"/>
      <c r="C58" s="504"/>
      <c r="D58" s="515"/>
      <c r="E58" s="527"/>
      <c r="F58" s="504"/>
      <c r="G58" s="504"/>
      <c r="H58" s="504"/>
      <c r="I58" s="527"/>
      <c r="J58" s="504"/>
      <c r="K58" s="528"/>
      <c r="L58" s="515"/>
      <c r="M58" s="527"/>
      <c r="N58" s="504"/>
      <c r="O58" s="504"/>
      <c r="P58" s="504"/>
      <c r="Q58" s="512"/>
      <c r="R58" s="504"/>
      <c r="S58" s="504"/>
      <c r="T58" s="504"/>
      <c r="U58" s="504"/>
      <c r="V58" s="504"/>
      <c r="W58" s="504"/>
      <c r="X58" s="504"/>
      <c r="Y58" s="504"/>
      <c r="Z58" s="504"/>
      <c r="AA58" s="506"/>
    </row>
    <row r="59" spans="1:27" s="102" customFormat="1">
      <c r="A59" s="506" t="s">
        <v>336</v>
      </c>
      <c r="B59" s="506"/>
      <c r="C59" s="506"/>
      <c r="D59" s="529"/>
      <c r="E59" s="530"/>
      <c r="F59" s="506"/>
      <c r="G59" s="506"/>
      <c r="H59" s="506"/>
      <c r="I59" s="530"/>
      <c r="J59" s="506"/>
      <c r="K59" s="531"/>
      <c r="L59" s="529"/>
      <c r="M59" s="530"/>
      <c r="N59" s="506"/>
      <c r="O59" s="506"/>
      <c r="P59" s="506"/>
      <c r="Q59" s="519"/>
      <c r="R59" s="506"/>
      <c r="S59" s="506"/>
      <c r="T59" s="506"/>
      <c r="U59" s="506"/>
      <c r="V59" s="506"/>
      <c r="W59" s="506"/>
      <c r="X59" s="506"/>
      <c r="Y59" s="506"/>
      <c r="Z59" s="506"/>
      <c r="AA59" s="506"/>
    </row>
    <row r="60" spans="1:27" s="102" customFormat="1">
      <c r="A60" s="506" t="s">
        <v>337</v>
      </c>
      <c r="B60" s="506"/>
      <c r="C60" s="506"/>
      <c r="D60" s="529"/>
      <c r="E60" s="530"/>
      <c r="F60" s="506"/>
      <c r="G60" s="506"/>
      <c r="H60" s="506"/>
      <c r="I60" s="530"/>
      <c r="J60" s="506"/>
      <c r="K60" s="531"/>
      <c r="L60" s="529"/>
      <c r="M60" s="530"/>
      <c r="N60" s="506"/>
      <c r="O60" s="506"/>
      <c r="P60" s="506"/>
      <c r="Q60" s="519"/>
      <c r="R60" s="506"/>
      <c r="S60" s="506"/>
      <c r="T60" s="506"/>
      <c r="U60" s="506"/>
      <c r="V60" s="506"/>
      <c r="W60" s="506"/>
      <c r="X60" s="506"/>
      <c r="Y60" s="506"/>
      <c r="Z60" s="506"/>
      <c r="AA60" s="506"/>
    </row>
  </sheetData>
  <sheetProtection sheet="1" objects="1" scenarios="1" formatCells="0" formatColumns="0" formatRows="0" selectLockedCells="1"/>
  <mergeCells count="35">
    <mergeCell ref="A1:Z1"/>
    <mergeCell ref="A2:C2"/>
    <mergeCell ref="D2:H2"/>
    <mergeCell ref="L2:O2"/>
    <mergeCell ref="P2:Q2"/>
    <mergeCell ref="R2:S2"/>
    <mergeCell ref="T2:V2"/>
    <mergeCell ref="W2:Z2"/>
    <mergeCell ref="T3:V4"/>
    <mergeCell ref="W3:Z4"/>
    <mergeCell ref="A4:C4"/>
    <mergeCell ref="D4:H4"/>
    <mergeCell ref="I4:K4"/>
    <mergeCell ref="L4:O4"/>
    <mergeCell ref="P4:Q4"/>
    <mergeCell ref="R4:S4"/>
    <mergeCell ref="A3:C3"/>
    <mergeCell ref="I3:K3"/>
    <mergeCell ref="L3:O3"/>
    <mergeCell ref="P3:Q3"/>
    <mergeCell ref="R3:S3"/>
    <mergeCell ref="D3:E3"/>
    <mergeCell ref="F3:G3"/>
    <mergeCell ref="O32:P32"/>
    <mergeCell ref="R11:Y11"/>
    <mergeCell ref="O13:P13"/>
    <mergeCell ref="X13:Z14"/>
    <mergeCell ref="O14:P14"/>
    <mergeCell ref="W15:Z15"/>
    <mergeCell ref="W16:Z17"/>
    <mergeCell ref="W18:Z20"/>
    <mergeCell ref="W21:Z22"/>
    <mergeCell ref="O22:P22"/>
    <mergeCell ref="O23:P23"/>
    <mergeCell ref="O31:P31"/>
  </mergeCells>
  <conditionalFormatting sqref="V29">
    <cfRule type="cellIs" dxfId="32" priority="1" operator="greaterThan">
      <formula>20</formula>
    </cfRule>
    <cfRule type="cellIs" dxfId="31" priority="2" operator="between">
      <formula>10</formula>
      <formula>20</formula>
    </cfRule>
    <cfRule type="cellIs" dxfId="30" priority="3" operator="lessThan">
      <formula>10</formula>
    </cfRule>
  </conditionalFormatting>
  <conditionalFormatting sqref="W14">
    <cfRule type="cellIs" dxfId="29" priority="4" operator="equal">
      <formula>5</formula>
    </cfRule>
    <cfRule type="cellIs" dxfId="28" priority="5" operator="lessThan">
      <formula>5</formula>
    </cfRule>
    <cfRule type="cellIs" dxfId="27" priority="6" operator="greaterThan">
      <formula>5</formula>
    </cfRule>
    <cfRule type="cellIs" dxfId="26" priority="7" operator="equal">
      <formula>""""""</formula>
    </cfRule>
  </conditionalFormatting>
  <printOptions horizontalCentered="1"/>
  <pageMargins left="0.25" right="0.25" top="0.75" bottom="0.75" header="0.3" footer="0.3"/>
  <pageSetup scale="59" orientation="landscape" r:id="rId1"/>
  <headerFooter>
    <oddHeader>&amp;L&amp;G&amp;C&amp;"-,Bold"&amp;20 8. Gage R</oddHeader>
    <oddFooter>&amp;L&amp;9 1AF0003 Sheet: &amp;A&amp;C&amp;"-,Bold"&amp;8&amp;KFF0000
&amp;"-,Regular"&amp;K000000Printed Copy Uncontrolled.  
Latest Edition on AMG Intranet Site (http://intranet.amgeneral.com)&amp;R&amp;9Rev &amp;D</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2:AN4"/>
  <sheetViews>
    <sheetView windowProtection="1" showGridLines="0" showRowColHeaders="0" showRuler="0" view="pageLayout" zoomScaleNormal="100" workbookViewId="0">
      <selection activeCell="N13" sqref="N13:U13"/>
    </sheetView>
  </sheetViews>
  <sheetFormatPr baseColWidth="10" defaultColWidth="9.1640625" defaultRowHeight="15"/>
  <cols>
    <col min="1" max="41" width="2.1640625" customWidth="1"/>
  </cols>
  <sheetData>
    <row r="2" spans="2:40">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2:40" ht="395.25" customHeight="1">
      <c r="B3" s="11"/>
      <c r="C3" s="1408" t="s">
        <v>725</v>
      </c>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09"/>
      <c r="AL3" s="1409"/>
      <c r="AM3" s="1409"/>
      <c r="AN3" s="11"/>
    </row>
    <row r="4" spans="2:4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row>
  </sheetData>
  <sheetProtection selectLockedCells="1"/>
  <mergeCells count="1">
    <mergeCell ref="C3:AM3"/>
  </mergeCells>
  <printOptions horizontalCentered="1"/>
  <pageMargins left="0.7" right="0.7" top="0.75" bottom="0.75" header="0.3" footer="0.3"/>
  <pageSetup orientation="portrait" verticalDpi="1200" r:id="rId1"/>
  <headerFooter>
    <oddHeader>&amp;L&amp;G&amp;C&amp;"-,Bold" GR&amp;&amp;R ANOVA Requirements</oddHeader>
    <oddFooter>&amp;L&amp;8 1AF0003 &amp;A&amp;C&amp;"-,Bold"&amp;8&amp;KFF0000Printed Copy Uncontrolled.  
Latest Edition on AMG Intranet Site (http://ride.amgeneralintranet.com)&amp;R&amp;8Rev &amp;D</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A60"/>
  <sheetViews>
    <sheetView windowProtection="1" showGridLines="0" showRuler="0" view="pageLayout" zoomScale="99" zoomScaleNormal="100" zoomScalePageLayoutView="99" workbookViewId="0">
      <selection activeCell="N13" sqref="N13:U13"/>
    </sheetView>
  </sheetViews>
  <sheetFormatPr baseColWidth="10" defaultColWidth="0" defaultRowHeight="15"/>
  <cols>
    <col min="1" max="27" width="7.33203125" style="244" customWidth="1"/>
    <col min="28" max="111" width="83.6640625" customWidth="1"/>
  </cols>
  <sheetData>
    <row r="1" spans="1:27" ht="18" customHeight="1" thickBot="1">
      <c r="A1" s="1391"/>
      <c r="B1" s="1392"/>
      <c r="C1" s="1392"/>
      <c r="D1" s="1392"/>
      <c r="E1" s="1392"/>
      <c r="F1" s="1392"/>
      <c r="G1" s="1392"/>
      <c r="H1" s="1392"/>
      <c r="I1" s="1392"/>
      <c r="J1" s="1392"/>
      <c r="K1" s="1392"/>
      <c r="L1" s="1392"/>
      <c r="M1" s="1392"/>
      <c r="N1" s="1392"/>
      <c r="O1" s="1392"/>
      <c r="P1" s="1392"/>
      <c r="Q1" s="1392"/>
      <c r="R1" s="1392"/>
      <c r="S1" s="1392"/>
      <c r="T1" s="1392"/>
      <c r="U1" s="1392"/>
      <c r="V1" s="1392"/>
      <c r="W1" s="1392"/>
      <c r="X1" s="1392"/>
      <c r="Y1" s="1392"/>
      <c r="Z1" s="1393"/>
    </row>
    <row r="2" spans="1:27" s="79" customFormat="1" ht="15.75" customHeight="1">
      <c r="A2" s="1394" t="s">
        <v>439</v>
      </c>
      <c r="B2" s="1395"/>
      <c r="C2" s="1395"/>
      <c r="D2" s="1396">
        <f>Information!D2</f>
        <v>0</v>
      </c>
      <c r="E2" s="1396"/>
      <c r="F2" s="1396"/>
      <c r="G2" s="1396"/>
      <c r="H2" s="1398"/>
      <c r="I2" s="428"/>
      <c r="J2" s="429"/>
      <c r="K2" s="430" t="s">
        <v>275</v>
      </c>
      <c r="L2" s="1399"/>
      <c r="M2" s="1399"/>
      <c r="N2" s="1399"/>
      <c r="O2" s="1400"/>
      <c r="P2" s="1394" t="s">
        <v>276</v>
      </c>
      <c r="Q2" s="1395"/>
      <c r="R2" s="1401">
        <v>47</v>
      </c>
      <c r="S2" s="1402"/>
      <c r="T2" s="1403" t="s">
        <v>92</v>
      </c>
      <c r="U2" s="1404"/>
      <c r="V2" s="1405"/>
      <c r="W2" s="1406"/>
      <c r="X2" s="1406"/>
      <c r="Y2" s="1406"/>
      <c r="Z2" s="1407"/>
      <c r="AA2" s="431"/>
    </row>
    <row r="3" spans="1:27" s="79" customFormat="1" ht="15.75" customHeight="1">
      <c r="A3" s="1377" t="s">
        <v>277</v>
      </c>
      <c r="B3" s="1420"/>
      <c r="C3" s="1420"/>
      <c r="D3" s="1388">
        <f>Information!D19</f>
        <v>0</v>
      </c>
      <c r="E3" s="1389"/>
      <c r="F3" s="1390" t="s">
        <v>489</v>
      </c>
      <c r="G3" s="1390"/>
      <c r="H3" s="532">
        <f>Information!D20</f>
        <v>0</v>
      </c>
      <c r="I3" s="1379" t="s">
        <v>278</v>
      </c>
      <c r="J3" s="1421"/>
      <c r="K3" s="1422"/>
      <c r="L3" s="1418"/>
      <c r="M3" s="1418"/>
      <c r="N3" s="1418"/>
      <c r="O3" s="1419"/>
      <c r="P3" s="1384" t="s">
        <v>279</v>
      </c>
      <c r="Q3" s="1425"/>
      <c r="R3" s="1416">
        <v>0.06</v>
      </c>
      <c r="S3" s="1387"/>
      <c r="T3" s="1410" t="s">
        <v>280</v>
      </c>
      <c r="U3" s="1411"/>
      <c r="V3" s="1412"/>
      <c r="W3" s="1413"/>
      <c r="X3" s="1414"/>
      <c r="Y3" s="1414"/>
      <c r="Z3" s="1415"/>
      <c r="AA3" s="431"/>
    </row>
    <row r="4" spans="1:27" s="79" customFormat="1" ht="15.75" customHeight="1" thickBot="1">
      <c r="A4" s="1363" t="s">
        <v>281</v>
      </c>
      <c r="B4" s="1364"/>
      <c r="C4" s="1364"/>
      <c r="D4" s="1365"/>
      <c r="E4" s="1365"/>
      <c r="F4" s="1365"/>
      <c r="G4" s="1365"/>
      <c r="H4" s="1367"/>
      <c r="I4" s="1368" t="s">
        <v>282</v>
      </c>
      <c r="J4" s="1369"/>
      <c r="K4" s="1370"/>
      <c r="L4" s="1371"/>
      <c r="M4" s="1371"/>
      <c r="N4" s="1371"/>
      <c r="O4" s="1372"/>
      <c r="P4" s="1373" t="s">
        <v>283</v>
      </c>
      <c r="Q4" s="1374"/>
      <c r="R4" s="1375">
        <v>0.06</v>
      </c>
      <c r="S4" s="1376"/>
      <c r="T4" s="1354"/>
      <c r="U4" s="1355"/>
      <c r="V4" s="1356"/>
      <c r="W4" s="1360"/>
      <c r="X4" s="1361"/>
      <c r="Y4" s="1361"/>
      <c r="Z4" s="1362"/>
      <c r="AA4" s="431"/>
    </row>
    <row r="5" spans="1:27" ht="13.25" customHeight="1">
      <c r="A5" s="432"/>
      <c r="B5" s="432"/>
      <c r="C5" s="433"/>
      <c r="D5" s="432"/>
      <c r="E5" s="432"/>
      <c r="F5" s="432"/>
      <c r="G5" s="432"/>
      <c r="H5" s="432"/>
      <c r="I5" s="433"/>
      <c r="J5" s="432"/>
      <c r="K5" s="433"/>
      <c r="L5" s="432"/>
      <c r="M5" s="432"/>
      <c r="N5" s="432"/>
      <c r="O5" s="432"/>
      <c r="P5" s="434"/>
      <c r="Q5" s="434"/>
      <c r="R5" s="432"/>
      <c r="S5" s="432"/>
      <c r="T5" s="432"/>
      <c r="U5" s="435"/>
      <c r="V5" s="435"/>
      <c r="W5" s="432"/>
      <c r="X5" s="432"/>
      <c r="Y5" s="432"/>
      <c r="Z5" s="432"/>
      <c r="AA5" s="436"/>
    </row>
    <row r="6" spans="1:27" ht="13.25" customHeight="1">
      <c r="A6" s="432"/>
      <c r="B6" s="432"/>
      <c r="C6" s="432"/>
      <c r="D6" s="432"/>
      <c r="E6" s="432"/>
      <c r="F6" s="432"/>
      <c r="G6" s="432"/>
      <c r="H6" s="432"/>
      <c r="I6" s="432"/>
      <c r="J6" s="432"/>
      <c r="K6" s="432"/>
      <c r="L6" s="432"/>
      <c r="M6" s="432"/>
      <c r="N6" s="432"/>
      <c r="O6" s="432"/>
      <c r="P6" s="432"/>
      <c r="Q6" s="432"/>
      <c r="R6" s="432"/>
      <c r="S6" s="432"/>
      <c r="T6" s="432"/>
      <c r="U6" s="432"/>
      <c r="V6" s="432"/>
      <c r="W6" s="432"/>
      <c r="X6" s="432"/>
      <c r="Y6" s="432"/>
      <c r="Z6" s="432"/>
      <c r="AA6" s="436"/>
    </row>
    <row r="7" spans="1:27" ht="13.25" customHeight="1" thickBot="1">
      <c r="A7" s="432"/>
      <c r="B7" s="437" t="s">
        <v>284</v>
      </c>
      <c r="C7" s="434" t="s">
        <v>285</v>
      </c>
      <c r="D7" s="438"/>
      <c r="E7" s="439"/>
      <c r="F7" s="439"/>
      <c r="G7" s="440"/>
      <c r="H7" s="440"/>
      <c r="I7" s="432"/>
      <c r="J7" s="432"/>
      <c r="K7" s="432"/>
      <c r="L7" s="432"/>
      <c r="M7" s="432"/>
      <c r="N7" s="432"/>
      <c r="O7" s="432"/>
      <c r="P7" s="432"/>
      <c r="Q7" s="432"/>
      <c r="R7" s="432"/>
      <c r="S7" s="432"/>
      <c r="T7" s="432"/>
      <c r="U7" s="432"/>
      <c r="V7" s="432"/>
      <c r="W7" s="432"/>
      <c r="X7" s="432"/>
      <c r="Y7" s="432"/>
      <c r="Z7" s="432"/>
      <c r="AA7" s="436"/>
    </row>
    <row r="8" spans="1:27" ht="13.25" customHeight="1">
      <c r="A8" s="432"/>
      <c r="B8" s="441"/>
      <c r="C8" s="442">
        <v>1</v>
      </c>
      <c r="D8" s="142">
        <f t="shared" ref="D8:L8" si="0">C8+1</f>
        <v>2</v>
      </c>
      <c r="E8" s="142">
        <f t="shared" si="0"/>
        <v>3</v>
      </c>
      <c r="F8" s="142">
        <f t="shared" si="0"/>
        <v>4</v>
      </c>
      <c r="G8" s="142">
        <f t="shared" si="0"/>
        <v>5</v>
      </c>
      <c r="H8" s="142">
        <f t="shared" si="0"/>
        <v>6</v>
      </c>
      <c r="I8" s="142">
        <f t="shared" si="0"/>
        <v>7</v>
      </c>
      <c r="J8" s="142">
        <f t="shared" si="0"/>
        <v>8</v>
      </c>
      <c r="K8" s="142">
        <f t="shared" si="0"/>
        <v>9</v>
      </c>
      <c r="L8" s="142">
        <f t="shared" si="0"/>
        <v>10</v>
      </c>
      <c r="M8" s="432"/>
      <c r="N8" s="443" t="s">
        <v>286</v>
      </c>
      <c r="O8" s="432"/>
      <c r="P8" s="444"/>
      <c r="Q8" s="445"/>
      <c r="R8" s="446"/>
      <c r="S8" s="446"/>
      <c r="T8" s="446"/>
      <c r="U8" s="446"/>
      <c r="V8" s="446"/>
      <c r="W8" s="446"/>
      <c r="X8" s="446"/>
      <c r="Y8" s="446"/>
      <c r="Z8" s="447"/>
      <c r="AA8" s="436"/>
    </row>
    <row r="9" spans="1:27" ht="13.25" customHeight="1">
      <c r="A9" s="432"/>
      <c r="B9" s="440">
        <v>1</v>
      </c>
      <c r="C9" s="62"/>
      <c r="D9" s="62"/>
      <c r="E9" s="62"/>
      <c r="F9" s="62"/>
      <c r="G9" s="62"/>
      <c r="H9" s="62"/>
      <c r="I9" s="62"/>
      <c r="J9" s="62"/>
      <c r="K9" s="62"/>
      <c r="L9" s="62"/>
      <c r="M9" s="432"/>
      <c r="N9" s="258" t="str">
        <f>IF((COUNT(C9:L9)=10),AVERAGE(C9:L9),"")</f>
        <v/>
      </c>
      <c r="O9" s="432"/>
      <c r="P9" s="448"/>
      <c r="Q9" s="449"/>
      <c r="R9" s="450"/>
      <c r="S9" s="450"/>
      <c r="T9" s="450"/>
      <c r="U9" s="450"/>
      <c r="V9" s="444"/>
      <c r="W9" s="450"/>
      <c r="X9" s="444"/>
      <c r="Y9" s="444"/>
      <c r="Z9" s="451"/>
      <c r="AA9" s="452"/>
    </row>
    <row r="10" spans="1:27" ht="13.25" customHeight="1">
      <c r="A10" s="432"/>
      <c r="B10" s="440">
        <v>2</v>
      </c>
      <c r="C10" s="62"/>
      <c r="D10" s="62"/>
      <c r="E10" s="62"/>
      <c r="F10" s="62"/>
      <c r="G10" s="62"/>
      <c r="H10" s="62"/>
      <c r="I10" s="62"/>
      <c r="J10" s="62"/>
      <c r="K10" s="62"/>
      <c r="L10" s="62"/>
      <c r="M10" s="432"/>
      <c r="N10" s="258" t="str">
        <f>IF((COUNT(C10:L10)=10),AVERAGE(C10:L10),"")</f>
        <v/>
      </c>
      <c r="O10" s="432"/>
      <c r="P10" s="453"/>
      <c r="Q10" s="449"/>
      <c r="R10" s="450"/>
      <c r="S10" s="450"/>
      <c r="T10" s="450"/>
      <c r="U10" s="450"/>
      <c r="V10" s="444"/>
      <c r="W10" s="450"/>
      <c r="X10" s="444"/>
      <c r="Y10" s="444"/>
      <c r="Z10" s="451"/>
      <c r="AA10" s="452"/>
    </row>
    <row r="11" spans="1:27" ht="14" customHeight="1">
      <c r="A11" s="432"/>
      <c r="B11" s="440">
        <v>3</v>
      </c>
      <c r="C11" s="62"/>
      <c r="D11" s="62"/>
      <c r="E11" s="62"/>
      <c r="F11" s="62"/>
      <c r="G11" s="62"/>
      <c r="H11" s="62"/>
      <c r="I11" s="62"/>
      <c r="J11" s="62"/>
      <c r="K11" s="62"/>
      <c r="L11" s="62"/>
      <c r="M11" s="432"/>
      <c r="N11" s="258" t="str">
        <f>IF((COUNT(C11:L11)=10),AVERAGE(C11:L11),"")</f>
        <v/>
      </c>
      <c r="O11" s="432"/>
      <c r="P11" s="454"/>
      <c r="Q11" s="455"/>
      <c r="R11" s="1338" t="s">
        <v>287</v>
      </c>
      <c r="S11" s="1338"/>
      <c r="T11" s="1338"/>
      <c r="U11" s="1338"/>
      <c r="V11" s="1338"/>
      <c r="W11" s="1338"/>
      <c r="X11" s="1338"/>
      <c r="Y11" s="1338"/>
      <c r="Z11" s="451"/>
      <c r="AA11" s="436"/>
    </row>
    <row r="12" spans="1:27" ht="14" customHeight="1">
      <c r="A12" s="432"/>
      <c r="B12" s="440"/>
      <c r="C12" s="440"/>
      <c r="D12" s="440"/>
      <c r="E12" s="440"/>
      <c r="F12" s="440"/>
      <c r="G12" s="440"/>
      <c r="H12" s="440"/>
      <c r="I12" s="440"/>
      <c r="J12" s="440"/>
      <c r="K12" s="440"/>
      <c r="L12" s="440"/>
      <c r="M12" s="432"/>
      <c r="N12" s="432"/>
      <c r="O12" s="432"/>
      <c r="P12" s="444"/>
      <c r="Q12" s="456"/>
      <c r="R12" s="444"/>
      <c r="S12" s="444"/>
      <c r="T12" s="444"/>
      <c r="U12" s="444"/>
      <c r="V12" s="444"/>
      <c r="W12" s="444"/>
      <c r="X12" s="444"/>
      <c r="Y12" s="444"/>
      <c r="Z12" s="457"/>
      <c r="AA12" s="436"/>
    </row>
    <row r="13" spans="1:27" ht="14" customHeight="1">
      <c r="A13" s="432"/>
      <c r="B13" s="434" t="s">
        <v>286</v>
      </c>
      <c r="C13" s="146" t="str">
        <f>IF(COUNT(C9:C11)=3,AVERAGE(C9:C11),"")</f>
        <v/>
      </c>
      <c r="D13" s="146" t="str">
        <f t="shared" ref="D13:L13" si="1">IF(COUNT(D9:D11)=3,AVERAGE(D9:D11),"")</f>
        <v/>
      </c>
      <c r="E13" s="146" t="str">
        <f t="shared" si="1"/>
        <v/>
      </c>
      <c r="F13" s="146" t="str">
        <f t="shared" si="1"/>
        <v/>
      </c>
      <c r="G13" s="146" t="str">
        <f t="shared" si="1"/>
        <v/>
      </c>
      <c r="H13" s="146" t="str">
        <f t="shared" si="1"/>
        <v/>
      </c>
      <c r="I13" s="146" t="str">
        <f t="shared" si="1"/>
        <v/>
      </c>
      <c r="J13" s="146" t="str">
        <f t="shared" si="1"/>
        <v/>
      </c>
      <c r="K13" s="146" t="str">
        <f t="shared" si="1"/>
        <v/>
      </c>
      <c r="L13" s="146" t="str">
        <f t="shared" si="1"/>
        <v/>
      </c>
      <c r="M13" s="534" t="s">
        <v>515</v>
      </c>
      <c r="N13" s="535"/>
      <c r="O13" s="1417" t="str">
        <f>IF(COUNT(N9)&gt;0,AVERAGE(C9:L11),"")</f>
        <v/>
      </c>
      <c r="P13" s="1417"/>
      <c r="Q13" s="456"/>
      <c r="R13" s="444"/>
      <c r="S13" s="444"/>
      <c r="T13" s="444"/>
      <c r="U13" s="444"/>
      <c r="V13" s="444"/>
      <c r="W13" s="444"/>
      <c r="X13" s="1339" t="s">
        <v>457</v>
      </c>
      <c r="Y13" s="1339"/>
      <c r="Z13" s="1340"/>
      <c r="AA13" s="436"/>
    </row>
    <row r="14" spans="1:27" ht="14" customHeight="1">
      <c r="A14" s="432"/>
      <c r="B14" s="460" t="s">
        <v>288</v>
      </c>
      <c r="C14" s="146" t="str">
        <f>IF(COUNT(C9:C11)=3,MAX(C9:C11)-MIN(C9:C11),"")</f>
        <v/>
      </c>
      <c r="D14" s="146" t="str">
        <f t="shared" ref="D14:L14" si="2">IF(COUNT(D9:D11)=3,MAX(D9:D11)-MIN(D9:D11),"")</f>
        <v/>
      </c>
      <c r="E14" s="146" t="str">
        <f t="shared" si="2"/>
        <v/>
      </c>
      <c r="F14" s="146" t="str">
        <f t="shared" si="2"/>
        <v/>
      </c>
      <c r="G14" s="146" t="str">
        <f t="shared" si="2"/>
        <v/>
      </c>
      <c r="H14" s="146" t="str">
        <f t="shared" si="2"/>
        <v/>
      </c>
      <c r="I14" s="146" t="str">
        <f t="shared" si="2"/>
        <v/>
      </c>
      <c r="J14" s="146" t="str">
        <f t="shared" si="2"/>
        <v/>
      </c>
      <c r="K14" s="146" t="str">
        <f t="shared" si="2"/>
        <v/>
      </c>
      <c r="L14" s="146" t="str">
        <f t="shared" si="2"/>
        <v/>
      </c>
      <c r="M14" s="534" t="s">
        <v>516</v>
      </c>
      <c r="N14" s="535"/>
      <c r="O14" s="1417" t="str">
        <f>IF(COUNT(N9)&gt;0,AVERAGE(C14:L14),"")</f>
        <v/>
      </c>
      <c r="P14" s="1417"/>
      <c r="Q14" s="461"/>
      <c r="R14" s="462"/>
      <c r="S14" s="462"/>
      <c r="T14" s="462"/>
      <c r="U14" s="147" t="str">
        <f>IF(N29="","",(C39/O43)*5.15)</f>
        <v/>
      </c>
      <c r="V14" s="464"/>
      <c r="W14" s="143" t="str">
        <f>IF(U14="","",SQRT(2)*U20/U14)</f>
        <v/>
      </c>
      <c r="X14" s="1341"/>
      <c r="Y14" s="1341"/>
      <c r="Z14" s="1342"/>
      <c r="AA14" s="436"/>
    </row>
    <row r="15" spans="1:27" ht="14" customHeight="1">
      <c r="A15" s="432"/>
      <c r="B15" s="460"/>
      <c r="C15" s="465"/>
      <c r="D15" s="465"/>
      <c r="E15" s="465"/>
      <c r="F15" s="465"/>
      <c r="G15" s="465"/>
      <c r="H15" s="466"/>
      <c r="I15" s="432"/>
      <c r="J15" s="432"/>
      <c r="K15" s="432"/>
      <c r="L15" s="432"/>
      <c r="M15" s="467"/>
      <c r="N15" s="432"/>
      <c r="O15" s="440"/>
      <c r="P15" s="444"/>
      <c r="Q15" s="468"/>
      <c r="R15" s="469"/>
      <c r="S15" s="469"/>
      <c r="T15" s="469"/>
      <c r="U15" s="149"/>
      <c r="V15" s="470"/>
      <c r="W15" s="1343" t="s">
        <v>410</v>
      </c>
      <c r="X15" s="1343"/>
      <c r="Y15" s="1343"/>
      <c r="Z15" s="1344"/>
      <c r="AA15" s="436"/>
    </row>
    <row r="16" spans="1:27" ht="13.25" customHeight="1">
      <c r="A16" s="440"/>
      <c r="B16" s="437" t="s">
        <v>289</v>
      </c>
      <c r="C16" s="434" t="s">
        <v>285</v>
      </c>
      <c r="D16" s="438"/>
      <c r="E16" s="439"/>
      <c r="F16" s="439"/>
      <c r="G16" s="440"/>
      <c r="H16" s="440"/>
      <c r="I16" s="466"/>
      <c r="J16" s="460"/>
      <c r="K16" s="465"/>
      <c r="L16" s="465"/>
      <c r="M16" s="467"/>
      <c r="N16" s="465"/>
      <c r="O16" s="440"/>
      <c r="P16" s="462"/>
      <c r="Q16" s="471"/>
      <c r="R16" s="462"/>
      <c r="S16" s="462"/>
      <c r="T16" s="462"/>
      <c r="U16" s="147" t="str">
        <f>IF(N29="","",IF((P51)&gt;P52,SQRT(P51-P52),0))</f>
        <v/>
      </c>
      <c r="V16" s="472"/>
      <c r="W16" s="1423" t="str">
        <f>IF(W14="","",IF(W14&lt;5,"-WARNING, NOT ENOUGH DISTINCT CATEGORIES",""))</f>
        <v/>
      </c>
      <c r="X16" s="1423"/>
      <c r="Y16" s="1423"/>
      <c r="Z16" s="1424"/>
      <c r="AA16" s="436"/>
    </row>
    <row r="17" spans="1:27" ht="13.25" customHeight="1">
      <c r="A17" s="440"/>
      <c r="B17" s="441"/>
      <c r="C17" s="442">
        <v>1</v>
      </c>
      <c r="D17" s="142">
        <f t="shared" ref="D17:L17" si="3">C17+1</f>
        <v>2</v>
      </c>
      <c r="E17" s="142">
        <f t="shared" si="3"/>
        <v>3</v>
      </c>
      <c r="F17" s="142">
        <f t="shared" si="3"/>
        <v>4</v>
      </c>
      <c r="G17" s="142">
        <f t="shared" si="3"/>
        <v>5</v>
      </c>
      <c r="H17" s="142">
        <f t="shared" si="3"/>
        <v>6</v>
      </c>
      <c r="I17" s="142">
        <f t="shared" si="3"/>
        <v>7</v>
      </c>
      <c r="J17" s="142">
        <f t="shared" si="3"/>
        <v>8</v>
      </c>
      <c r="K17" s="142">
        <f t="shared" si="3"/>
        <v>9</v>
      </c>
      <c r="L17" s="142">
        <f t="shared" si="3"/>
        <v>10</v>
      </c>
      <c r="M17" s="467"/>
      <c r="N17" s="443" t="s">
        <v>286</v>
      </c>
      <c r="O17" s="440"/>
      <c r="P17" s="444"/>
      <c r="Q17" s="456"/>
      <c r="R17" s="469"/>
      <c r="S17" s="469"/>
      <c r="T17" s="469"/>
      <c r="U17" s="149"/>
      <c r="V17" s="470"/>
      <c r="W17" s="1347"/>
      <c r="X17" s="1347"/>
      <c r="Y17" s="1347"/>
      <c r="Z17" s="1348"/>
      <c r="AA17" s="473"/>
    </row>
    <row r="18" spans="1:27" ht="13.25" customHeight="1">
      <c r="A18" s="440"/>
      <c r="B18" s="440">
        <v>1</v>
      </c>
      <c r="C18" s="62"/>
      <c r="D18" s="62"/>
      <c r="E18" s="62"/>
      <c r="F18" s="62"/>
      <c r="G18" s="62"/>
      <c r="H18" s="62"/>
      <c r="I18" s="62"/>
      <c r="J18" s="62"/>
      <c r="K18" s="62"/>
      <c r="L18" s="62"/>
      <c r="M18" s="467"/>
      <c r="N18" s="533" t="str">
        <f>IF((COUNT(C18:L18)=10),AVERAGE(C18:L18),"")</f>
        <v/>
      </c>
      <c r="O18" s="440"/>
      <c r="P18" s="462"/>
      <c r="Q18" s="474"/>
      <c r="R18" s="475"/>
      <c r="S18" s="475"/>
      <c r="T18" s="475"/>
      <c r="U18" s="147" t="str">
        <f>IF(N29="","",SQRT((U14)^2+(U16)^2))</f>
        <v/>
      </c>
      <c r="V18" s="464"/>
      <c r="W18" s="1349" t="str">
        <f>IF(N29="","",IF(V29&gt;10,"-WARNING, IF POWERTRAIN COMPONENT, TOTAL GAGE R&amp;R TOO HIGH",""))</f>
        <v/>
      </c>
      <c r="X18" s="1349"/>
      <c r="Y18" s="1349"/>
      <c r="Z18" s="1350"/>
      <c r="AA18" s="436"/>
    </row>
    <row r="19" spans="1:27" ht="13.25" customHeight="1">
      <c r="A19" s="440"/>
      <c r="B19" s="440">
        <v>2</v>
      </c>
      <c r="C19" s="62"/>
      <c r="D19" s="62"/>
      <c r="E19" s="62"/>
      <c r="F19" s="62"/>
      <c r="G19" s="62"/>
      <c r="H19" s="62"/>
      <c r="I19" s="62"/>
      <c r="J19" s="62"/>
      <c r="K19" s="62"/>
      <c r="L19" s="62"/>
      <c r="M19" s="467"/>
      <c r="N19" s="533" t="str">
        <f>IF((COUNT(C19:L19)=10),AVERAGE(C19:L19),"")</f>
        <v/>
      </c>
      <c r="O19" s="440"/>
      <c r="P19" s="444"/>
      <c r="Q19" s="468"/>
      <c r="R19" s="469"/>
      <c r="S19" s="469"/>
      <c r="T19" s="469"/>
      <c r="U19" s="149"/>
      <c r="V19" s="470"/>
      <c r="W19" s="1349"/>
      <c r="X19" s="1349"/>
      <c r="Y19" s="1349"/>
      <c r="Z19" s="1350"/>
      <c r="AA19" s="436"/>
    </row>
    <row r="20" spans="1:27" ht="13.25" customHeight="1">
      <c r="A20" s="440"/>
      <c r="B20" s="440">
        <v>3</v>
      </c>
      <c r="C20" s="62"/>
      <c r="D20" s="62"/>
      <c r="E20" s="62"/>
      <c r="F20" s="62"/>
      <c r="G20" s="62"/>
      <c r="H20" s="62"/>
      <c r="I20" s="62"/>
      <c r="J20" s="62"/>
      <c r="K20" s="62"/>
      <c r="L20" s="62"/>
      <c r="M20" s="467"/>
      <c r="N20" s="533" t="str">
        <f>IF((COUNT(C20:L20)=10),AVERAGE(C20:L20),"")</f>
        <v/>
      </c>
      <c r="O20" s="440"/>
      <c r="P20" s="450"/>
      <c r="Q20" s="449"/>
      <c r="R20" s="444"/>
      <c r="S20" s="463"/>
      <c r="T20" s="463" t="s">
        <v>290</v>
      </c>
      <c r="U20" s="150" t="str">
        <f>IF(N29="","",P50*(5.15/L44))</f>
        <v/>
      </c>
      <c r="V20" s="464"/>
      <c r="W20" s="1349"/>
      <c r="X20" s="1349"/>
      <c r="Y20" s="1349"/>
      <c r="Z20" s="1350"/>
      <c r="AA20" s="436"/>
    </row>
    <row r="21" spans="1:27" ht="13.25" customHeight="1">
      <c r="A21" s="440"/>
      <c r="B21" s="440"/>
      <c r="C21" s="476"/>
      <c r="D21" s="476"/>
      <c r="E21" s="476"/>
      <c r="F21" s="476"/>
      <c r="G21" s="476"/>
      <c r="H21" s="476"/>
      <c r="I21" s="476"/>
      <c r="J21" s="476"/>
      <c r="K21" s="476"/>
      <c r="L21" s="476"/>
      <c r="M21" s="467"/>
      <c r="N21" s="465"/>
      <c r="O21" s="440"/>
      <c r="P21" s="444"/>
      <c r="Q21" s="468"/>
      <c r="R21" s="469"/>
      <c r="S21" s="469"/>
      <c r="T21" s="469"/>
      <c r="U21" s="147"/>
      <c r="V21" s="470"/>
      <c r="W21" s="1349" t="str">
        <f>IF(N29="","",IF(V29&gt;20,"-WARNING, TOTAL GAGE R&amp;R TOO HIGH",""))</f>
        <v/>
      </c>
      <c r="X21" s="1349"/>
      <c r="Y21" s="1349"/>
      <c r="Z21" s="1350"/>
      <c r="AA21" s="436"/>
    </row>
    <row r="22" spans="1:27" ht="13.25" customHeight="1">
      <c r="A22" s="466"/>
      <c r="B22" s="434" t="s">
        <v>286</v>
      </c>
      <c r="C22" s="146" t="str">
        <f>IF(COUNT(C18:C20)=3,AVERAGE(C18:C20),"")</f>
        <v/>
      </c>
      <c r="D22" s="146" t="str">
        <f t="shared" ref="D22:L22" si="4">IF(COUNT(D18:D20)=3,AVERAGE(D18:D20),"")</f>
        <v/>
      </c>
      <c r="E22" s="146" t="str">
        <f t="shared" si="4"/>
        <v/>
      </c>
      <c r="F22" s="146" t="str">
        <f t="shared" si="4"/>
        <v/>
      </c>
      <c r="G22" s="146" t="str">
        <f t="shared" si="4"/>
        <v/>
      </c>
      <c r="H22" s="146" t="str">
        <f t="shared" si="4"/>
        <v/>
      </c>
      <c r="I22" s="146" t="str">
        <f t="shared" si="4"/>
        <v/>
      </c>
      <c r="J22" s="146" t="str">
        <f t="shared" si="4"/>
        <v/>
      </c>
      <c r="K22" s="146" t="str">
        <f t="shared" si="4"/>
        <v/>
      </c>
      <c r="L22" s="146" t="str">
        <f t="shared" si="4"/>
        <v/>
      </c>
      <c r="M22" s="536" t="s">
        <v>517</v>
      </c>
      <c r="N22" s="535"/>
      <c r="O22" s="1417" t="str">
        <f>IF(COUNT(N18)&gt;0,AVERAGE(C18:L20),"")</f>
        <v/>
      </c>
      <c r="P22" s="1417"/>
      <c r="Q22" s="449"/>
      <c r="R22" s="444"/>
      <c r="S22" s="463"/>
      <c r="T22" s="463" t="s">
        <v>291</v>
      </c>
      <c r="U22" s="147" t="str">
        <f>IF(N29="","",SQRT((U18)^2+(U20)^2))</f>
        <v/>
      </c>
      <c r="V22" s="464"/>
      <c r="W22" s="1349"/>
      <c r="X22" s="1349"/>
      <c r="Y22" s="1349"/>
      <c r="Z22" s="1350"/>
      <c r="AA22" s="436"/>
    </row>
    <row r="23" spans="1:27" ht="13.25" customHeight="1">
      <c r="A23" s="466"/>
      <c r="B23" s="460" t="s">
        <v>288</v>
      </c>
      <c r="C23" s="146" t="str">
        <f>IF(COUNT(C18:C20)=3,MAX(C18:C20)-MIN(C18:C20),"")</f>
        <v/>
      </c>
      <c r="D23" s="146" t="str">
        <f t="shared" ref="D23:L23" si="5">IF(COUNT(D18:D20)=3,MAX(D18:D20)-MIN(D18:D20),"")</f>
        <v/>
      </c>
      <c r="E23" s="146" t="str">
        <f t="shared" si="5"/>
        <v/>
      </c>
      <c r="F23" s="146" t="str">
        <f t="shared" si="5"/>
        <v/>
      </c>
      <c r="G23" s="146" t="str">
        <f t="shared" si="5"/>
        <v/>
      </c>
      <c r="H23" s="146" t="str">
        <f t="shared" si="5"/>
        <v/>
      </c>
      <c r="I23" s="146" t="str">
        <f t="shared" si="5"/>
        <v/>
      </c>
      <c r="J23" s="146" t="str">
        <f t="shared" si="5"/>
        <v/>
      </c>
      <c r="K23" s="146" t="str">
        <f t="shared" si="5"/>
        <v/>
      </c>
      <c r="L23" s="146" t="str">
        <f t="shared" si="5"/>
        <v/>
      </c>
      <c r="M23" s="536" t="s">
        <v>518</v>
      </c>
      <c r="N23" s="535"/>
      <c r="O23" s="1417" t="str">
        <f>IF(COUNT(N18)&gt;0,AVERAGE(C23:L23),"")</f>
        <v/>
      </c>
      <c r="P23" s="1417"/>
      <c r="Q23" s="468"/>
      <c r="R23" s="469"/>
      <c r="S23" s="469"/>
      <c r="T23" s="469"/>
      <c r="U23" s="469"/>
      <c r="V23" s="470"/>
      <c r="W23" s="444"/>
      <c r="X23" s="470"/>
      <c r="Y23" s="444"/>
      <c r="Z23" s="457"/>
      <c r="AA23" s="436"/>
    </row>
    <row r="24" spans="1:27" ht="13.25" customHeight="1">
      <c r="A24" s="466"/>
      <c r="B24" s="460"/>
      <c r="C24" s="465"/>
      <c r="D24" s="465"/>
      <c r="E24" s="465"/>
      <c r="F24" s="465"/>
      <c r="G24" s="465"/>
      <c r="H24" s="440"/>
      <c r="I24" s="466"/>
      <c r="J24" s="460"/>
      <c r="K24" s="465"/>
      <c r="L24" s="465"/>
      <c r="M24" s="467"/>
      <c r="N24" s="465"/>
      <c r="O24" s="440"/>
      <c r="P24" s="478"/>
      <c r="Q24" s="479"/>
      <c r="R24" s="478"/>
      <c r="S24" s="444"/>
      <c r="T24" s="480"/>
      <c r="U24" s="481" t="s">
        <v>292</v>
      </c>
      <c r="V24" s="450"/>
      <c r="W24" s="478"/>
      <c r="X24" s="482" t="s">
        <v>293</v>
      </c>
      <c r="Y24" s="450"/>
      <c r="Z24" s="483"/>
      <c r="AA24" s="436"/>
    </row>
    <row r="25" spans="1:27" ht="13.25" customHeight="1">
      <c r="A25" s="440"/>
      <c r="B25" s="437" t="s">
        <v>294</v>
      </c>
      <c r="C25" s="434" t="s">
        <v>285</v>
      </c>
      <c r="D25" s="438"/>
      <c r="E25" s="439"/>
      <c r="F25" s="439"/>
      <c r="G25" s="440"/>
      <c r="H25" s="440"/>
      <c r="I25" s="466"/>
      <c r="J25" s="460"/>
      <c r="K25" s="465"/>
      <c r="L25" s="465"/>
      <c r="M25" s="467"/>
      <c r="N25" s="465"/>
      <c r="O25" s="440"/>
      <c r="P25" s="444"/>
      <c r="Q25" s="456"/>
      <c r="R25" s="444"/>
      <c r="S25" s="444"/>
      <c r="T25" s="444"/>
      <c r="U25" s="484" t="s">
        <v>295</v>
      </c>
      <c r="V25" s="450"/>
      <c r="W25" s="450"/>
      <c r="X25" s="478" t="s">
        <v>296</v>
      </c>
      <c r="Y25" s="450"/>
      <c r="Z25" s="483"/>
      <c r="AA25" s="436"/>
    </row>
    <row r="26" spans="1:27" ht="13.25" customHeight="1">
      <c r="A26" s="440"/>
      <c r="B26" s="441"/>
      <c r="C26" s="442">
        <v>1</v>
      </c>
      <c r="D26" s="142">
        <f t="shared" ref="D26:L26" si="6">C26+1</f>
        <v>2</v>
      </c>
      <c r="E26" s="142">
        <f t="shared" si="6"/>
        <v>3</v>
      </c>
      <c r="F26" s="142">
        <f t="shared" si="6"/>
        <v>4</v>
      </c>
      <c r="G26" s="142">
        <f t="shared" si="6"/>
        <v>5</v>
      </c>
      <c r="H26" s="142">
        <f t="shared" si="6"/>
        <v>6</v>
      </c>
      <c r="I26" s="142">
        <f t="shared" si="6"/>
        <v>7</v>
      </c>
      <c r="J26" s="142">
        <f t="shared" si="6"/>
        <v>8</v>
      </c>
      <c r="K26" s="142">
        <f t="shared" si="6"/>
        <v>9</v>
      </c>
      <c r="L26" s="142">
        <f t="shared" si="6"/>
        <v>10</v>
      </c>
      <c r="M26" s="467"/>
      <c r="N26" s="443" t="s">
        <v>286</v>
      </c>
      <c r="O26" s="440"/>
      <c r="P26" s="444"/>
      <c r="Q26" s="456"/>
      <c r="R26" s="444"/>
      <c r="S26" s="444"/>
      <c r="T26" s="444"/>
      <c r="U26" s="444"/>
      <c r="V26" s="444"/>
      <c r="W26" s="444"/>
      <c r="X26" s="444"/>
      <c r="Y26" s="444"/>
      <c r="Z26" s="457"/>
      <c r="AA26" s="436"/>
    </row>
    <row r="27" spans="1:27" ht="13.25" customHeight="1">
      <c r="A27" s="440"/>
      <c r="B27" s="440">
        <v>1</v>
      </c>
      <c r="C27" s="62"/>
      <c r="D27" s="62"/>
      <c r="E27" s="62"/>
      <c r="F27" s="62"/>
      <c r="G27" s="62"/>
      <c r="H27" s="62"/>
      <c r="I27" s="62"/>
      <c r="J27" s="62"/>
      <c r="K27" s="62"/>
      <c r="L27" s="62"/>
      <c r="M27" s="467"/>
      <c r="N27" s="258" t="str">
        <f>IF((COUNT(C27:L27)=10),AVERAGE(C27:L27),"")</f>
        <v/>
      </c>
      <c r="O27" s="440"/>
      <c r="P27" s="444"/>
      <c r="Q27" s="485"/>
      <c r="R27" s="444"/>
      <c r="S27" s="444"/>
      <c r="T27" s="463" t="s">
        <v>297</v>
      </c>
      <c r="U27" s="444"/>
      <c r="V27" s="151" t="str">
        <f>IF(N29="","",100*($U$14/$U$22))</f>
        <v/>
      </c>
      <c r="W27" s="143"/>
      <c r="X27" s="152" t="e">
        <f>IF(OR(R3="",R4=""),"",100*($U$14/$K$50))</f>
        <v>#VALUE!</v>
      </c>
      <c r="Y27" s="153"/>
      <c r="Z27" s="457"/>
      <c r="AA27" s="436"/>
    </row>
    <row r="28" spans="1:27" ht="13.25" customHeight="1">
      <c r="A28" s="440"/>
      <c r="B28" s="440">
        <v>2</v>
      </c>
      <c r="C28" s="62"/>
      <c r="D28" s="62"/>
      <c r="E28" s="62"/>
      <c r="F28" s="62"/>
      <c r="G28" s="62"/>
      <c r="H28" s="62"/>
      <c r="I28" s="62"/>
      <c r="J28" s="62"/>
      <c r="K28" s="62"/>
      <c r="L28" s="62"/>
      <c r="M28" s="467"/>
      <c r="N28" s="258" t="str">
        <f>IF((COUNT(C28:L28)=10),AVERAGE(C28:L28),"")</f>
        <v/>
      </c>
      <c r="O28" s="440"/>
      <c r="P28" s="444"/>
      <c r="Q28" s="486"/>
      <c r="R28" s="487"/>
      <c r="S28" s="487"/>
      <c r="T28" s="488" t="s">
        <v>298</v>
      </c>
      <c r="U28" s="489"/>
      <c r="V28" s="155" t="str">
        <f>IF(N29="","",100*($U$16/$U$22))</f>
        <v/>
      </c>
      <c r="W28" s="148"/>
      <c r="X28" s="156" t="e">
        <f>IF(OR(R3="",R4=""),"",100*($U$16/$K$50))</f>
        <v>#VALUE!</v>
      </c>
      <c r="Y28" s="145"/>
      <c r="Z28" s="457"/>
      <c r="AA28" s="436"/>
    </row>
    <row r="29" spans="1:27" ht="13.25" customHeight="1">
      <c r="A29" s="440"/>
      <c r="B29" s="440">
        <v>3</v>
      </c>
      <c r="C29" s="62"/>
      <c r="D29" s="62"/>
      <c r="E29" s="62"/>
      <c r="F29" s="62"/>
      <c r="G29" s="62"/>
      <c r="H29" s="62"/>
      <c r="I29" s="62"/>
      <c r="J29" s="62"/>
      <c r="K29" s="62"/>
      <c r="L29" s="62"/>
      <c r="M29" s="467"/>
      <c r="N29" s="258" t="str">
        <f>IF((COUNT(C29:L29)=10),AVERAGE(C29:L29),"")</f>
        <v/>
      </c>
      <c r="O29" s="440"/>
      <c r="P29" s="444"/>
      <c r="Q29" s="490"/>
      <c r="R29" s="487"/>
      <c r="S29" s="487"/>
      <c r="T29" s="488" t="s">
        <v>458</v>
      </c>
      <c r="U29" s="444"/>
      <c r="V29" s="151" t="str">
        <f>IF(N29="","",100*($U$18/$U$22))</f>
        <v/>
      </c>
      <c r="W29" s="154"/>
      <c r="X29" s="157" t="e">
        <f>IF(OR(R3="",R4=""),"",100*(U18/K50))</f>
        <v>#VALUE!</v>
      </c>
      <c r="Y29" s="158"/>
      <c r="Z29" s="457"/>
      <c r="AA29" s="436"/>
    </row>
    <row r="30" spans="1:27" ht="13.25" customHeight="1">
      <c r="A30" s="440"/>
      <c r="B30" s="440"/>
      <c r="C30" s="476"/>
      <c r="D30" s="476"/>
      <c r="E30" s="476"/>
      <c r="F30" s="476"/>
      <c r="G30" s="476"/>
      <c r="H30" s="476"/>
      <c r="I30" s="476"/>
      <c r="J30" s="476"/>
      <c r="K30" s="476"/>
      <c r="L30" s="476"/>
      <c r="M30" s="467"/>
      <c r="N30" s="465"/>
      <c r="O30" s="440"/>
      <c r="P30" s="444"/>
      <c r="Q30" s="490"/>
      <c r="R30" s="487"/>
      <c r="S30" s="487"/>
      <c r="T30" s="488" t="s">
        <v>299</v>
      </c>
      <c r="U30" s="489"/>
      <c r="V30" s="155" t="str">
        <f>IF(N29="","",100*($U$20/$U$22))</f>
        <v/>
      </c>
      <c r="W30" s="143"/>
      <c r="X30" s="159" t="e">
        <f>IF(OR(R3="",R4=""),"",100*($U$20/$K$50))</f>
        <v>#VALUE!</v>
      </c>
      <c r="Y30" s="145"/>
      <c r="Z30" s="457"/>
      <c r="AA30" s="436"/>
    </row>
    <row r="31" spans="1:27" ht="13.25" customHeight="1">
      <c r="A31" s="466"/>
      <c r="B31" s="434" t="s">
        <v>286</v>
      </c>
      <c r="C31" s="146" t="str">
        <f>IF(COUNT(C27:C29)=3,AVERAGE(C27:C29),"")</f>
        <v/>
      </c>
      <c r="D31" s="146" t="str">
        <f t="shared" ref="D31:L31" si="7">IF(COUNT(D27:D29)=3,AVERAGE(D27:D29),"")</f>
        <v/>
      </c>
      <c r="E31" s="146" t="str">
        <f t="shared" si="7"/>
        <v/>
      </c>
      <c r="F31" s="146" t="str">
        <f t="shared" si="7"/>
        <v/>
      </c>
      <c r="G31" s="146" t="str">
        <f t="shared" si="7"/>
        <v/>
      </c>
      <c r="H31" s="146" t="str">
        <f t="shared" si="7"/>
        <v/>
      </c>
      <c r="I31" s="146" t="str">
        <f t="shared" si="7"/>
        <v/>
      </c>
      <c r="J31" s="146" t="str">
        <f t="shared" si="7"/>
        <v/>
      </c>
      <c r="K31" s="146" t="str">
        <f t="shared" si="7"/>
        <v/>
      </c>
      <c r="L31" s="146" t="str">
        <f t="shared" si="7"/>
        <v/>
      </c>
      <c r="M31" s="536" t="s">
        <v>519</v>
      </c>
      <c r="N31" s="535"/>
      <c r="O31" s="1417" t="str">
        <f>IF(COUNT(N27)&gt;0,AVERAGE(C27:L29),"")</f>
        <v/>
      </c>
      <c r="P31" s="1417"/>
      <c r="Q31" s="468"/>
      <c r="R31" s="491"/>
      <c r="S31" s="491"/>
      <c r="T31" s="491"/>
      <c r="U31" s="492"/>
      <c r="V31" s="491"/>
      <c r="W31" s="491"/>
      <c r="X31" s="492"/>
      <c r="Y31" s="491"/>
      <c r="Z31" s="457"/>
      <c r="AA31" s="436"/>
    </row>
    <row r="32" spans="1:27" ht="13.25" customHeight="1" thickBot="1">
      <c r="A32" s="466"/>
      <c r="B32" s="460" t="s">
        <v>288</v>
      </c>
      <c r="C32" s="146" t="str">
        <f>IF(COUNT(C27:C29)=3,MAX(C27:C29)-MIN(C27:C29),"")</f>
        <v/>
      </c>
      <c r="D32" s="146" t="str">
        <f t="shared" ref="D32:L32" si="8">IF(COUNT(D27:D29)=3,MAX(D27:D29)-MIN(D27:D29),"")</f>
        <v/>
      </c>
      <c r="E32" s="146" t="str">
        <f t="shared" si="8"/>
        <v/>
      </c>
      <c r="F32" s="146" t="str">
        <f t="shared" si="8"/>
        <v/>
      </c>
      <c r="G32" s="146" t="str">
        <f t="shared" si="8"/>
        <v/>
      </c>
      <c r="H32" s="146" t="str">
        <f t="shared" si="8"/>
        <v/>
      </c>
      <c r="I32" s="146" t="str">
        <f t="shared" si="8"/>
        <v/>
      </c>
      <c r="J32" s="146" t="str">
        <f t="shared" si="8"/>
        <v/>
      </c>
      <c r="K32" s="146" t="str">
        <f t="shared" si="8"/>
        <v/>
      </c>
      <c r="L32" s="146" t="str">
        <f t="shared" si="8"/>
        <v/>
      </c>
      <c r="M32" s="536" t="s">
        <v>520</v>
      </c>
      <c r="N32" s="535"/>
      <c r="O32" s="1417" t="str">
        <f>IF(COUNT(N27)&gt;0,AVERAGE(C32:L32),"")</f>
        <v/>
      </c>
      <c r="P32" s="1417"/>
      <c r="Q32" s="493"/>
      <c r="R32" s="494"/>
      <c r="S32" s="494"/>
      <c r="T32" s="494"/>
      <c r="U32" s="494"/>
      <c r="V32" s="494"/>
      <c r="W32" s="494"/>
      <c r="X32" s="494"/>
      <c r="Y32" s="494"/>
      <c r="Z32" s="495"/>
      <c r="AA32" s="436"/>
    </row>
    <row r="33" spans="1:27" ht="13.25" customHeight="1">
      <c r="A33" s="432"/>
      <c r="B33" s="496"/>
      <c r="C33" s="497"/>
      <c r="D33" s="497"/>
      <c r="E33" s="497"/>
      <c r="F33" s="497"/>
      <c r="G33" s="497"/>
      <c r="H33" s="498"/>
      <c r="I33" s="498"/>
      <c r="J33" s="496"/>
      <c r="K33" s="497"/>
      <c r="L33" s="497"/>
      <c r="M33" s="497"/>
      <c r="N33" s="497"/>
      <c r="O33" s="497"/>
      <c r="P33" s="432"/>
      <c r="Q33" s="432"/>
      <c r="R33" s="432"/>
      <c r="S33" s="432"/>
      <c r="T33" s="432"/>
      <c r="U33" s="432"/>
      <c r="V33" s="432"/>
      <c r="W33" s="432"/>
      <c r="X33" s="432"/>
      <c r="Y33" s="432"/>
      <c r="Z33" s="432"/>
      <c r="AA33" s="436"/>
    </row>
    <row r="34" spans="1:27" ht="17.5" customHeight="1">
      <c r="A34" s="499" t="s">
        <v>300</v>
      </c>
      <c r="B34" s="467"/>
      <c r="C34" s="467"/>
      <c r="D34" s="467"/>
      <c r="E34" s="467"/>
      <c r="F34" s="467"/>
      <c r="G34" s="467"/>
      <c r="H34" s="467"/>
      <c r="I34" s="467"/>
      <c r="J34" s="467"/>
      <c r="K34" s="500"/>
      <c r="L34" s="500"/>
      <c r="M34" s="500"/>
      <c r="N34" s="467"/>
      <c r="O34" s="467"/>
      <c r="P34" s="467"/>
      <c r="Q34" s="467"/>
      <c r="R34" s="467"/>
      <c r="S34" s="467"/>
      <c r="T34" s="467"/>
      <c r="U34" s="467"/>
      <c r="V34" s="467"/>
      <c r="W34" s="467"/>
      <c r="X34" s="467"/>
      <c r="Y34" s="467"/>
      <c r="Z34" s="432"/>
      <c r="AA34" s="436"/>
    </row>
    <row r="35" spans="1:27" s="102" customFormat="1" ht="13.25" customHeight="1">
      <c r="A35" s="501"/>
      <c r="B35" s="502"/>
      <c r="C35" s="502"/>
      <c r="D35" s="502"/>
      <c r="E35" s="502"/>
      <c r="F35" s="502"/>
      <c r="G35" s="502"/>
      <c r="H35" s="502"/>
      <c r="I35" s="502"/>
      <c r="J35" s="502"/>
      <c r="K35" s="503"/>
      <c r="L35" s="503"/>
      <c r="M35" s="503"/>
      <c r="N35" s="502"/>
      <c r="O35" s="502"/>
      <c r="P35" s="502"/>
      <c r="Q35" s="504"/>
      <c r="R35" s="505"/>
      <c r="S35" s="505"/>
      <c r="T35" s="504"/>
      <c r="U35" s="504"/>
      <c r="V35" s="504"/>
      <c r="W35" s="504"/>
      <c r="X35" s="504"/>
      <c r="Y35" s="504"/>
      <c r="Z35" s="504"/>
      <c r="AA35" s="506"/>
    </row>
    <row r="36" spans="1:27" s="102" customFormat="1" ht="13.25" customHeight="1">
      <c r="A36" s="504"/>
      <c r="B36" s="507" t="s">
        <v>301</v>
      </c>
      <c r="C36" s="508" t="str">
        <f>IF(COUNT(C13,C22,C31)&gt;0,AVERAGE(C13,C22,C31),"N/A")</f>
        <v>N/A</v>
      </c>
      <c r="D36" s="508" t="str">
        <f t="shared" ref="D36:L36" si="9">IF(COUNT(D13,D22,D31)&gt;0,AVERAGE(D13,D22,D31),"N/A")</f>
        <v>N/A</v>
      </c>
      <c r="E36" s="508" t="str">
        <f t="shared" si="9"/>
        <v>N/A</v>
      </c>
      <c r="F36" s="508" t="str">
        <f t="shared" si="9"/>
        <v>N/A</v>
      </c>
      <c r="G36" s="508" t="str">
        <f t="shared" si="9"/>
        <v>N/A</v>
      </c>
      <c r="H36" s="508" t="str">
        <f t="shared" si="9"/>
        <v>N/A</v>
      </c>
      <c r="I36" s="508" t="str">
        <f t="shared" si="9"/>
        <v>N/A</v>
      </c>
      <c r="J36" s="508" t="str">
        <f t="shared" si="9"/>
        <v>N/A</v>
      </c>
      <c r="K36" s="508" t="str">
        <f t="shared" si="9"/>
        <v>N/A</v>
      </c>
      <c r="L36" s="508" t="str">
        <f t="shared" si="9"/>
        <v>N/A</v>
      </c>
      <c r="M36" s="509"/>
      <c r="N36" s="507" t="s">
        <v>302</v>
      </c>
      <c r="O36" s="510">
        <f>COUNT(C9:L9)</f>
        <v>0</v>
      </c>
      <c r="P36" s="504"/>
      <c r="Q36" s="504"/>
      <c r="R36" s="504"/>
      <c r="S36" s="504"/>
      <c r="T36" s="504"/>
      <c r="U36" s="511" t="s">
        <v>303</v>
      </c>
      <c r="V36" s="502"/>
      <c r="W36" s="504"/>
      <c r="X36" s="504"/>
      <c r="Y36" s="504"/>
      <c r="Z36" s="504"/>
      <c r="AA36" s="506"/>
    </row>
    <row r="37" spans="1:27" s="102" customFormat="1" ht="13.25" customHeight="1">
      <c r="A37" s="504"/>
      <c r="B37" s="507" t="s">
        <v>304</v>
      </c>
      <c r="C37" s="508" t="e">
        <f>IF(C39&gt;0,C39*B50,C39*0)</f>
        <v>#DIV/0!</v>
      </c>
      <c r="D37" s="508" t="e">
        <f t="shared" ref="D37:J42" si="10">C37</f>
        <v>#DIV/0!</v>
      </c>
      <c r="E37" s="508" t="e">
        <f t="shared" si="10"/>
        <v>#DIV/0!</v>
      </c>
      <c r="F37" s="508" t="e">
        <f t="shared" si="10"/>
        <v>#DIV/0!</v>
      </c>
      <c r="G37" s="508" t="e">
        <f t="shared" si="10"/>
        <v>#DIV/0!</v>
      </c>
      <c r="H37" s="508" t="e">
        <f t="shared" si="10"/>
        <v>#DIV/0!</v>
      </c>
      <c r="I37" s="508" t="e">
        <f t="shared" si="10"/>
        <v>#DIV/0!</v>
      </c>
      <c r="J37" s="508" t="e">
        <f t="shared" si="10"/>
        <v>#DIV/0!</v>
      </c>
      <c r="K37" s="508" t="e">
        <f>G37</f>
        <v>#DIV/0!</v>
      </c>
      <c r="L37" s="508" t="e">
        <f t="shared" ref="L37:L42" si="11">K37</f>
        <v>#DIV/0!</v>
      </c>
      <c r="M37" s="509"/>
      <c r="N37" s="507" t="s">
        <v>305</v>
      </c>
      <c r="O37" s="510">
        <f>COUNT(C9)</f>
        <v>0</v>
      </c>
      <c r="P37" s="504"/>
      <c r="Q37" s="512" t="s">
        <v>306</v>
      </c>
      <c r="R37" s="513">
        <v>2</v>
      </c>
      <c r="S37" s="513">
        <v>3</v>
      </c>
      <c r="T37" s="513">
        <v>4</v>
      </c>
      <c r="U37" s="513">
        <v>5</v>
      </c>
      <c r="V37" s="513">
        <v>6</v>
      </c>
      <c r="W37" s="514" t="s">
        <v>307</v>
      </c>
      <c r="X37" s="514" t="s">
        <v>308</v>
      </c>
      <c r="Y37" s="514" t="s">
        <v>309</v>
      </c>
      <c r="Z37" s="513">
        <v>10</v>
      </c>
      <c r="AA37" s="506"/>
    </row>
    <row r="38" spans="1:27" s="102" customFormat="1" ht="13.25" customHeight="1">
      <c r="A38" s="504"/>
      <c r="B38" s="507" t="s">
        <v>310</v>
      </c>
      <c r="C38" s="508" t="e">
        <f>IF(C39&gt;0,C39*0,C39*B50)</f>
        <v>#DIV/0!</v>
      </c>
      <c r="D38" s="508" t="e">
        <f t="shared" si="10"/>
        <v>#DIV/0!</v>
      </c>
      <c r="E38" s="508" t="e">
        <f t="shared" si="10"/>
        <v>#DIV/0!</v>
      </c>
      <c r="F38" s="508" t="e">
        <f t="shared" si="10"/>
        <v>#DIV/0!</v>
      </c>
      <c r="G38" s="508" t="e">
        <f t="shared" si="10"/>
        <v>#DIV/0!</v>
      </c>
      <c r="H38" s="508" t="e">
        <f t="shared" si="10"/>
        <v>#DIV/0!</v>
      </c>
      <c r="I38" s="508" t="e">
        <f t="shared" si="10"/>
        <v>#DIV/0!</v>
      </c>
      <c r="J38" s="508" t="e">
        <f t="shared" si="10"/>
        <v>#DIV/0!</v>
      </c>
      <c r="K38" s="508" t="e">
        <f>G38</f>
        <v>#DIV/0!</v>
      </c>
      <c r="L38" s="508" t="e">
        <f t="shared" si="11"/>
        <v>#DIV/0!</v>
      </c>
      <c r="M38" s="509"/>
      <c r="N38" s="507" t="s">
        <v>311</v>
      </c>
      <c r="O38" s="510">
        <f>COUNT(C18)</f>
        <v>0</v>
      </c>
      <c r="P38" s="504"/>
      <c r="Q38" s="512">
        <v>1</v>
      </c>
      <c r="R38" s="509">
        <v>1.41</v>
      </c>
      <c r="S38" s="509">
        <v>1.91</v>
      </c>
      <c r="T38" s="509">
        <v>2.2400000000000002</v>
      </c>
      <c r="U38" s="509">
        <v>2.48</v>
      </c>
      <c r="V38" s="509">
        <v>2.67</v>
      </c>
      <c r="W38" s="509">
        <v>2.83</v>
      </c>
      <c r="X38" s="509">
        <v>2.96</v>
      </c>
      <c r="Y38" s="509">
        <v>3.08</v>
      </c>
      <c r="Z38" s="509">
        <v>3.18</v>
      </c>
      <c r="AA38" s="506"/>
    </row>
    <row r="39" spans="1:27" s="102" customFormat="1">
      <c r="A39" s="504"/>
      <c r="B39" s="515" t="s">
        <v>312</v>
      </c>
      <c r="C39" s="508" t="e">
        <f>AVERAGE(O14,O23,O32)</f>
        <v>#DIV/0!</v>
      </c>
      <c r="D39" s="508" t="e">
        <f t="shared" si="10"/>
        <v>#DIV/0!</v>
      </c>
      <c r="E39" s="508" t="e">
        <f t="shared" si="10"/>
        <v>#DIV/0!</v>
      </c>
      <c r="F39" s="508" t="e">
        <f t="shared" si="10"/>
        <v>#DIV/0!</v>
      </c>
      <c r="G39" s="508" t="e">
        <f t="shared" si="10"/>
        <v>#DIV/0!</v>
      </c>
      <c r="H39" s="508" t="e">
        <f t="shared" si="10"/>
        <v>#DIV/0!</v>
      </c>
      <c r="I39" s="508" t="e">
        <f t="shared" si="10"/>
        <v>#DIV/0!</v>
      </c>
      <c r="J39" s="508" t="e">
        <f t="shared" si="10"/>
        <v>#DIV/0!</v>
      </c>
      <c r="K39" s="508" t="e">
        <f>G39</f>
        <v>#DIV/0!</v>
      </c>
      <c r="L39" s="508" t="e">
        <f t="shared" si="11"/>
        <v>#DIV/0!</v>
      </c>
      <c r="M39" s="509"/>
      <c r="N39" s="507" t="s">
        <v>313</v>
      </c>
      <c r="O39" s="510">
        <f>COUNT(C27)</f>
        <v>0</v>
      </c>
      <c r="P39" s="504"/>
      <c r="Q39" s="512">
        <v>2</v>
      </c>
      <c r="R39" s="509">
        <v>1.28</v>
      </c>
      <c r="S39" s="509">
        <v>1.81</v>
      </c>
      <c r="T39" s="509">
        <v>2.15</v>
      </c>
      <c r="U39" s="509">
        <v>2.4</v>
      </c>
      <c r="V39" s="509">
        <v>2.6</v>
      </c>
      <c r="W39" s="509">
        <v>2.77</v>
      </c>
      <c r="X39" s="509">
        <v>2.91</v>
      </c>
      <c r="Y39" s="509">
        <v>3.02</v>
      </c>
      <c r="Z39" s="509">
        <v>3.13</v>
      </c>
      <c r="AA39" s="506"/>
    </row>
    <row r="40" spans="1:27" s="102" customFormat="1">
      <c r="A40" s="504"/>
      <c r="B40" s="507" t="s">
        <v>314</v>
      </c>
      <c r="C40" s="508" t="e">
        <f>AVERAGE(C36:L36)</f>
        <v>#DIV/0!</v>
      </c>
      <c r="D40" s="508" t="e">
        <f t="shared" si="10"/>
        <v>#DIV/0!</v>
      </c>
      <c r="E40" s="508" t="e">
        <f t="shared" si="10"/>
        <v>#DIV/0!</v>
      </c>
      <c r="F40" s="508" t="e">
        <f t="shared" si="10"/>
        <v>#DIV/0!</v>
      </c>
      <c r="G40" s="508" t="e">
        <f t="shared" si="10"/>
        <v>#DIV/0!</v>
      </c>
      <c r="H40" s="508" t="e">
        <f t="shared" si="10"/>
        <v>#DIV/0!</v>
      </c>
      <c r="I40" s="508" t="e">
        <f t="shared" si="10"/>
        <v>#DIV/0!</v>
      </c>
      <c r="J40" s="508" t="e">
        <f t="shared" si="10"/>
        <v>#DIV/0!</v>
      </c>
      <c r="K40" s="508" t="e">
        <f>J40</f>
        <v>#DIV/0!</v>
      </c>
      <c r="L40" s="508" t="e">
        <f t="shared" si="11"/>
        <v>#DIV/0!</v>
      </c>
      <c r="M40" s="504"/>
      <c r="N40" s="507" t="s">
        <v>315</v>
      </c>
      <c r="O40" s="510">
        <f>COUNTIF(O37:O39,"&gt;0")</f>
        <v>0</v>
      </c>
      <c r="P40" s="504"/>
      <c r="Q40" s="512">
        <v>3</v>
      </c>
      <c r="R40" s="509">
        <v>1.23</v>
      </c>
      <c r="S40" s="509">
        <v>1.77</v>
      </c>
      <c r="T40" s="509">
        <v>2.12</v>
      </c>
      <c r="U40" s="509">
        <v>2.38</v>
      </c>
      <c r="V40" s="509">
        <v>2.58</v>
      </c>
      <c r="W40" s="509">
        <v>2.75</v>
      </c>
      <c r="X40" s="509">
        <v>2.89</v>
      </c>
      <c r="Y40" s="509">
        <v>3.01</v>
      </c>
      <c r="Z40" s="509">
        <v>3.11</v>
      </c>
      <c r="AA40" s="506"/>
    </row>
    <row r="41" spans="1:27" s="102" customFormat="1">
      <c r="A41" s="504"/>
      <c r="B41" s="507" t="s">
        <v>316</v>
      </c>
      <c r="C41" s="516" t="e">
        <f>$C$40+(D50*C39)</f>
        <v>#DIV/0!</v>
      </c>
      <c r="D41" s="516" t="e">
        <f t="shared" si="10"/>
        <v>#DIV/0!</v>
      </c>
      <c r="E41" s="516" t="e">
        <f t="shared" si="10"/>
        <v>#DIV/0!</v>
      </c>
      <c r="F41" s="516" t="e">
        <f t="shared" si="10"/>
        <v>#DIV/0!</v>
      </c>
      <c r="G41" s="516" t="e">
        <f t="shared" si="10"/>
        <v>#DIV/0!</v>
      </c>
      <c r="H41" s="516" t="e">
        <f t="shared" si="10"/>
        <v>#DIV/0!</v>
      </c>
      <c r="I41" s="516" t="e">
        <f t="shared" si="10"/>
        <v>#DIV/0!</v>
      </c>
      <c r="J41" s="516" t="e">
        <f t="shared" si="10"/>
        <v>#DIV/0!</v>
      </c>
      <c r="K41" s="516" t="e">
        <f>J41</f>
        <v>#DIV/0!</v>
      </c>
      <c r="L41" s="516" t="e">
        <f t="shared" si="11"/>
        <v>#DIV/0!</v>
      </c>
      <c r="M41" s="504"/>
      <c r="N41" s="507" t="s">
        <v>317</v>
      </c>
      <c r="O41" s="510">
        <f>COUNT(C9:C11)</f>
        <v>0</v>
      </c>
      <c r="P41" s="504"/>
      <c r="Q41" s="512">
        <v>4</v>
      </c>
      <c r="R41" s="509">
        <v>1.21</v>
      </c>
      <c r="S41" s="509">
        <v>1.75</v>
      </c>
      <c r="T41" s="509">
        <v>2.11</v>
      </c>
      <c r="U41" s="509">
        <v>2.37</v>
      </c>
      <c r="V41" s="509">
        <v>2.57</v>
      </c>
      <c r="W41" s="509">
        <v>2.74</v>
      </c>
      <c r="X41" s="509">
        <v>2.88</v>
      </c>
      <c r="Y41" s="509">
        <v>3</v>
      </c>
      <c r="Z41" s="509">
        <v>3.1</v>
      </c>
      <c r="AA41" s="506"/>
    </row>
    <row r="42" spans="1:27" s="102" customFormat="1">
      <c r="A42" s="504"/>
      <c r="B42" s="507" t="s">
        <v>318</v>
      </c>
      <c r="C42" s="516" t="e">
        <f>$C$40-(D50*C39)</f>
        <v>#DIV/0!</v>
      </c>
      <c r="D42" s="516" t="e">
        <f t="shared" si="10"/>
        <v>#DIV/0!</v>
      </c>
      <c r="E42" s="516" t="e">
        <f t="shared" si="10"/>
        <v>#DIV/0!</v>
      </c>
      <c r="F42" s="516" t="e">
        <f t="shared" si="10"/>
        <v>#DIV/0!</v>
      </c>
      <c r="G42" s="516" t="e">
        <f t="shared" si="10"/>
        <v>#DIV/0!</v>
      </c>
      <c r="H42" s="516" t="e">
        <f t="shared" si="10"/>
        <v>#DIV/0!</v>
      </c>
      <c r="I42" s="516" t="e">
        <f t="shared" si="10"/>
        <v>#DIV/0!</v>
      </c>
      <c r="J42" s="516" t="e">
        <f t="shared" si="10"/>
        <v>#DIV/0!</v>
      </c>
      <c r="K42" s="516" t="e">
        <f>J42</f>
        <v>#DIV/0!</v>
      </c>
      <c r="L42" s="516" t="e">
        <f t="shared" si="11"/>
        <v>#DIV/0!</v>
      </c>
      <c r="M42" s="504"/>
      <c r="N42" s="507" t="s">
        <v>319</v>
      </c>
      <c r="O42" s="509">
        <f>O36*O40</f>
        <v>0</v>
      </c>
      <c r="P42" s="507" t="s">
        <v>320</v>
      </c>
      <c r="Q42" s="512">
        <v>5</v>
      </c>
      <c r="R42" s="509">
        <v>1.19</v>
      </c>
      <c r="S42" s="509">
        <v>1.74</v>
      </c>
      <c r="T42" s="509">
        <v>2.1</v>
      </c>
      <c r="U42" s="509">
        <v>2.36</v>
      </c>
      <c r="V42" s="509">
        <v>2.56</v>
      </c>
      <c r="W42" s="509">
        <v>2.73</v>
      </c>
      <c r="X42" s="509">
        <v>2.87</v>
      </c>
      <c r="Y42" s="509">
        <v>2.99</v>
      </c>
      <c r="Z42" s="509">
        <v>3.1</v>
      </c>
      <c r="AA42" s="506"/>
    </row>
    <row r="43" spans="1:27" s="102" customFormat="1">
      <c r="A43" s="504"/>
      <c r="B43" s="504"/>
      <c r="C43" s="504"/>
      <c r="D43" s="504"/>
      <c r="E43" s="504"/>
      <c r="F43" s="504"/>
      <c r="G43" s="504"/>
      <c r="H43" s="504"/>
      <c r="I43" s="504"/>
      <c r="J43" s="504"/>
      <c r="K43" s="507" t="s">
        <v>321</v>
      </c>
      <c r="L43" s="509">
        <f>IF(O42=1,R38)+IF(O42=2,R39)+IF(O42=3,R40)+IF(O42=4,R41)+IF(O42=5,R42)+IF(O42=6,R43)+IF(O42=7,R48)+IF(O42=8,R49)+IF(O42=9,R47)+IF(O42=10,R51)+IF(O42=11,R52)+IF(O42=12,R53)+IF(O42=13,R54)+IF(O42=14,R55)+IF(O42=15,R56)+IF(O42&gt;15,R57)</f>
        <v>0</v>
      </c>
      <c r="M43" s="504"/>
      <c r="N43" s="507" t="s">
        <v>322</v>
      </c>
      <c r="O43" s="509">
        <f>IF(O41=2,R57)+IF(O41=3,S57)</f>
        <v>0</v>
      </c>
      <c r="P43" s="509"/>
      <c r="Q43" s="513">
        <v>6</v>
      </c>
      <c r="R43" s="509">
        <v>1.18</v>
      </c>
      <c r="S43" s="509">
        <v>1.73</v>
      </c>
      <c r="T43" s="509">
        <v>2.09</v>
      </c>
      <c r="U43" s="509">
        <v>2.35</v>
      </c>
      <c r="V43" s="509">
        <v>2.56</v>
      </c>
      <c r="W43" s="509">
        <v>2.73</v>
      </c>
      <c r="X43" s="509">
        <v>2.87</v>
      </c>
      <c r="Y43" s="509">
        <v>2.99</v>
      </c>
      <c r="Z43" s="509">
        <v>3.1</v>
      </c>
      <c r="AA43" s="506"/>
    </row>
    <row r="44" spans="1:27" s="102" customFormat="1">
      <c r="A44" s="504"/>
      <c r="B44" s="504"/>
      <c r="C44" s="504"/>
      <c r="D44" s="504"/>
      <c r="E44" s="504"/>
      <c r="F44" s="504"/>
      <c r="G44" s="504"/>
      <c r="H44" s="504"/>
      <c r="I44" s="504"/>
      <c r="J44" s="504"/>
      <c r="K44" s="507" t="s">
        <v>323</v>
      </c>
      <c r="L44" s="509">
        <f>IF(O36=2,R38)+IF(O36=3,S38)+IF(O36=4,T38)+IF(O36=5,U38)+IF(O36=6,V38)+IF(O36=7,W38)+IF(O36=8,X38)+IF(O36=9,Y38)+IF(O36=10,Z38)</f>
        <v>0</v>
      </c>
      <c r="M44" s="504"/>
      <c r="N44" s="507" t="s">
        <v>324</v>
      </c>
      <c r="O44" s="509">
        <f>IF(O40=2,R38)+IF(O40=3,S38)</f>
        <v>0</v>
      </c>
      <c r="P44" s="504"/>
      <c r="Q44" s="504"/>
      <c r="R44" s="504"/>
      <c r="S44" s="504"/>
      <c r="T44" s="504"/>
      <c r="U44" s="504"/>
      <c r="V44" s="504"/>
      <c r="W44" s="504"/>
      <c r="X44" s="504"/>
      <c r="Y44" s="504"/>
      <c r="Z44" s="504"/>
      <c r="AA44" s="506"/>
    </row>
    <row r="45" spans="1:27" s="102" customFormat="1">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row>
    <row r="46" spans="1:27" s="102" customFormat="1">
      <c r="A46" s="506"/>
      <c r="B46" s="506"/>
      <c r="C46" s="506"/>
      <c r="D46" s="506"/>
      <c r="E46" s="506"/>
      <c r="F46" s="506"/>
      <c r="G46" s="506"/>
      <c r="H46" s="506"/>
      <c r="I46" s="506"/>
      <c r="J46" s="506"/>
      <c r="K46" s="506"/>
      <c r="L46" s="506"/>
      <c r="M46" s="506"/>
      <c r="N46" s="517"/>
      <c r="O46" s="518"/>
      <c r="P46" s="517"/>
      <c r="Q46" s="519"/>
      <c r="R46" s="518"/>
      <c r="S46" s="518"/>
      <c r="T46" s="518"/>
      <c r="U46" s="518"/>
      <c r="V46" s="518"/>
      <c r="W46" s="518"/>
      <c r="X46" s="518"/>
      <c r="Y46" s="518"/>
      <c r="Z46" s="518"/>
      <c r="AA46" s="506"/>
    </row>
    <row r="47" spans="1:27" s="102" customFormat="1" ht="16">
      <c r="A47" s="520" t="s">
        <v>325</v>
      </c>
      <c r="B47" s="521"/>
      <c r="C47" s="521"/>
      <c r="D47" s="522"/>
      <c r="E47" s="523"/>
      <c r="F47" s="521"/>
      <c r="G47" s="521"/>
      <c r="H47" s="521"/>
      <c r="I47" s="523"/>
      <c r="J47" s="521"/>
      <c r="K47" s="523"/>
      <c r="L47" s="522"/>
      <c r="M47" s="523"/>
      <c r="N47" s="521"/>
      <c r="O47" s="521"/>
      <c r="P47" s="521"/>
      <c r="Q47" s="524"/>
      <c r="R47" s="523"/>
      <c r="S47" s="523"/>
      <c r="T47" s="523"/>
      <c r="U47" s="523"/>
      <c r="V47" s="523"/>
      <c r="W47" s="523"/>
      <c r="X47" s="523"/>
      <c r="Y47" s="523"/>
      <c r="Z47" s="523"/>
      <c r="AA47" s="506"/>
    </row>
    <row r="48" spans="1:27" s="102" customFormat="1">
      <c r="A48" s="504"/>
      <c r="B48" s="504"/>
      <c r="C48" s="504"/>
      <c r="D48" s="504"/>
      <c r="E48" s="504"/>
      <c r="F48" s="504"/>
      <c r="G48" s="504"/>
      <c r="H48" s="504"/>
      <c r="I48" s="504"/>
      <c r="J48" s="504"/>
      <c r="K48" s="504"/>
      <c r="L48" s="513"/>
      <c r="M48" s="503"/>
      <c r="N48" s="503"/>
      <c r="O48" s="504"/>
      <c r="P48" s="504"/>
      <c r="Q48" s="512">
        <v>7</v>
      </c>
      <c r="R48" s="509">
        <v>1.17</v>
      </c>
      <c r="S48" s="509">
        <v>1.73</v>
      </c>
      <c r="T48" s="509">
        <v>2.09</v>
      </c>
      <c r="U48" s="509">
        <v>2.35</v>
      </c>
      <c r="V48" s="509">
        <v>2.5499999999999998</v>
      </c>
      <c r="W48" s="509">
        <v>2.72</v>
      </c>
      <c r="X48" s="509">
        <v>2.87</v>
      </c>
      <c r="Y48" s="509">
        <v>2.99</v>
      </c>
      <c r="Z48" s="509">
        <v>3.1</v>
      </c>
      <c r="AA48" s="506"/>
    </row>
    <row r="49" spans="1:27" s="102" customFormat="1">
      <c r="A49" s="525" t="s">
        <v>326</v>
      </c>
      <c r="B49" s="525" t="s">
        <v>327</v>
      </c>
      <c r="C49" s="505" t="s">
        <v>328</v>
      </c>
      <c r="D49" s="505" t="s">
        <v>329</v>
      </c>
      <c r="E49" s="502" t="s">
        <v>330</v>
      </c>
      <c r="F49" s="526" t="s">
        <v>271</v>
      </c>
      <c r="G49" s="505" t="s">
        <v>329</v>
      </c>
      <c r="H49" s="505" t="s">
        <v>328</v>
      </c>
      <c r="I49" s="505" t="s">
        <v>327</v>
      </c>
      <c r="J49" s="502" t="s">
        <v>330</v>
      </c>
      <c r="K49" s="504" t="s">
        <v>96</v>
      </c>
      <c r="L49" s="525"/>
      <c r="M49" s="525"/>
      <c r="N49" s="504"/>
      <c r="O49" s="515" t="s">
        <v>331</v>
      </c>
      <c r="P49" s="527">
        <f>MAX(O13,O22,O31)-MIN(O13,O22,O31)</f>
        <v>0</v>
      </c>
      <c r="Q49" s="512">
        <v>8</v>
      </c>
      <c r="R49" s="509">
        <v>1.17</v>
      </c>
      <c r="S49" s="509">
        <v>1.72</v>
      </c>
      <c r="T49" s="509">
        <v>2.08</v>
      </c>
      <c r="U49" s="509">
        <v>2.35</v>
      </c>
      <c r="V49" s="509">
        <v>2.5499999999999998</v>
      </c>
      <c r="W49" s="509">
        <v>2.72</v>
      </c>
      <c r="X49" s="509">
        <v>2.87</v>
      </c>
      <c r="Y49" s="509">
        <v>2.98</v>
      </c>
      <c r="Z49" s="509">
        <v>3.09</v>
      </c>
      <c r="AA49" s="506"/>
    </row>
    <row r="50" spans="1:27" s="102" customFormat="1">
      <c r="A50" s="510">
        <f>O41</f>
        <v>0</v>
      </c>
      <c r="B50" s="505">
        <f>IF(A50=2,I50)+IF(A50=3,I51)+IF(A50=4,I52)+IF(A50=5,I53)</f>
        <v>0</v>
      </c>
      <c r="C50" s="505">
        <f>IF(A50=2,H50)+IF(A50=3,H51)+IF(A50=4,H52)+IF(A50=5,H53)</f>
        <v>0</v>
      </c>
      <c r="D50" s="505">
        <f>IF(A50=2,I50)+IF(A50=3,I51)+IF(A50=4,I52)+IF(A50=5,I53)</f>
        <v>0</v>
      </c>
      <c r="E50" s="505">
        <f>IF(A50=2,J50)+IF(A50=3,J51)+IF(A50=4,J52)+IF(A50=5,J53)</f>
        <v>0</v>
      </c>
      <c r="F50" s="504">
        <v>2</v>
      </c>
      <c r="G50" s="505">
        <v>1.88</v>
      </c>
      <c r="H50" s="505">
        <v>0</v>
      </c>
      <c r="I50" s="505">
        <v>3.2679999999999998</v>
      </c>
      <c r="J50" s="502">
        <v>2.6589999999999998</v>
      </c>
      <c r="K50" s="504">
        <f>R3+R4</f>
        <v>0.12</v>
      </c>
      <c r="L50" s="515"/>
      <c r="M50" s="503"/>
      <c r="N50" s="504"/>
      <c r="O50" s="515" t="s">
        <v>332</v>
      </c>
      <c r="P50" s="527">
        <f>MAX(C36:L36)-MIN(C36:L36)</f>
        <v>0</v>
      </c>
      <c r="Q50" s="512">
        <v>9</v>
      </c>
      <c r="R50" s="509">
        <v>1.1599999999999999</v>
      </c>
      <c r="S50" s="509">
        <v>1.72</v>
      </c>
      <c r="T50" s="509">
        <v>2.08</v>
      </c>
      <c r="U50" s="509">
        <v>2.34</v>
      </c>
      <c r="V50" s="509">
        <v>2.5499999999999998</v>
      </c>
      <c r="W50" s="509">
        <v>2.72</v>
      </c>
      <c r="X50" s="509">
        <v>2.86</v>
      </c>
      <c r="Y50" s="509">
        <v>2.98</v>
      </c>
      <c r="Z50" s="509">
        <v>3.09</v>
      </c>
      <c r="AA50" s="506"/>
    </row>
    <row r="51" spans="1:27" s="102" customFormat="1">
      <c r="A51" s="504"/>
      <c r="B51" s="504"/>
      <c r="C51" s="504"/>
      <c r="D51" s="504"/>
      <c r="E51" s="504"/>
      <c r="F51" s="504">
        <v>3</v>
      </c>
      <c r="G51" s="505">
        <v>1.0229999999999999</v>
      </c>
      <c r="H51" s="505">
        <v>0</v>
      </c>
      <c r="I51" s="505">
        <v>2.5739999999999998</v>
      </c>
      <c r="J51" s="502">
        <v>1.772</v>
      </c>
      <c r="K51" s="504"/>
      <c r="L51" s="504"/>
      <c r="M51" s="504">
        <f>(SUM(C14:L14)+SUM(C22:L22)+SUM(C32:L32))/30</f>
        <v>0</v>
      </c>
      <c r="N51" s="504"/>
      <c r="O51" s="515" t="s">
        <v>333</v>
      </c>
      <c r="P51" s="527" t="e">
        <f>(P49*(5.15/O44))^2</f>
        <v>#DIV/0!</v>
      </c>
      <c r="Q51" s="512">
        <v>10</v>
      </c>
      <c r="R51" s="509">
        <v>1.1599999999999999</v>
      </c>
      <c r="S51" s="509">
        <v>1.72</v>
      </c>
      <c r="T51" s="509">
        <v>2.08</v>
      </c>
      <c r="U51" s="509">
        <v>2.34</v>
      </c>
      <c r="V51" s="509">
        <v>2.5499999999999998</v>
      </c>
      <c r="W51" s="509">
        <v>2.72</v>
      </c>
      <c r="X51" s="509">
        <v>2.86</v>
      </c>
      <c r="Y51" s="509">
        <v>2.98</v>
      </c>
      <c r="Z51" s="509">
        <v>3.09</v>
      </c>
      <c r="AA51" s="506"/>
    </row>
    <row r="52" spans="1:27" s="102" customFormat="1">
      <c r="A52" s="504"/>
      <c r="B52" s="504"/>
      <c r="C52" s="504"/>
      <c r="D52" s="504"/>
      <c r="E52" s="504"/>
      <c r="F52" s="504">
        <v>4</v>
      </c>
      <c r="G52" s="505">
        <v>0.72899999999999998</v>
      </c>
      <c r="H52" s="505">
        <v>0</v>
      </c>
      <c r="I52" s="505">
        <v>2.282</v>
      </c>
      <c r="J52" s="502">
        <v>1.4570000000000001</v>
      </c>
      <c r="K52" s="528"/>
      <c r="L52" s="504"/>
      <c r="M52" s="504"/>
      <c r="N52" s="504"/>
      <c r="O52" s="515" t="s">
        <v>334</v>
      </c>
      <c r="P52" s="527" t="e">
        <f>(V14)^2/(O36*O41)</f>
        <v>#DIV/0!</v>
      </c>
      <c r="Q52" s="512">
        <v>11</v>
      </c>
      <c r="R52" s="509">
        <v>1.1599999999999999</v>
      </c>
      <c r="S52" s="509">
        <v>1.71</v>
      </c>
      <c r="T52" s="509">
        <v>2.08</v>
      </c>
      <c r="U52" s="509">
        <v>2.34</v>
      </c>
      <c r="V52" s="509">
        <v>2.5499999999999998</v>
      </c>
      <c r="W52" s="509">
        <v>2.72</v>
      </c>
      <c r="X52" s="509">
        <v>2.86</v>
      </c>
      <c r="Y52" s="509">
        <v>2.98</v>
      </c>
      <c r="Z52" s="509">
        <v>3.09</v>
      </c>
      <c r="AA52" s="506"/>
    </row>
    <row r="53" spans="1:27" s="102" customFormat="1">
      <c r="A53" s="504"/>
      <c r="B53" s="504"/>
      <c r="C53" s="504"/>
      <c r="D53" s="504"/>
      <c r="E53" s="504"/>
      <c r="F53" s="504">
        <v>5</v>
      </c>
      <c r="G53" s="505">
        <v>0.57699999999999996</v>
      </c>
      <c r="H53" s="505">
        <v>0</v>
      </c>
      <c r="I53" s="505">
        <v>2.1139999999999999</v>
      </c>
      <c r="J53" s="502">
        <v>1.29</v>
      </c>
      <c r="K53" s="528"/>
      <c r="L53" s="504"/>
      <c r="M53" s="504"/>
      <c r="N53" s="504"/>
      <c r="O53" s="504"/>
      <c r="P53" s="504"/>
      <c r="Q53" s="512">
        <v>12</v>
      </c>
      <c r="R53" s="509">
        <v>1.1499999999999999</v>
      </c>
      <c r="S53" s="509">
        <v>1.71</v>
      </c>
      <c r="T53" s="509">
        <v>2.0699999999999998</v>
      </c>
      <c r="U53" s="509">
        <v>2.34</v>
      </c>
      <c r="V53" s="509">
        <v>2.5499999999999998</v>
      </c>
      <c r="W53" s="509">
        <v>2.72</v>
      </c>
      <c r="X53" s="509">
        <v>2.85</v>
      </c>
      <c r="Y53" s="509">
        <v>2.98</v>
      </c>
      <c r="Z53" s="509">
        <v>3.09</v>
      </c>
      <c r="AA53" s="506"/>
    </row>
    <row r="54" spans="1:27" s="102" customFormat="1">
      <c r="A54" s="504"/>
      <c r="B54" s="504"/>
      <c r="C54" s="504"/>
      <c r="D54" s="515"/>
      <c r="E54" s="527"/>
      <c r="F54" s="504"/>
      <c r="G54" s="504"/>
      <c r="H54" s="504"/>
      <c r="I54" s="527"/>
      <c r="J54" s="504"/>
      <c r="K54" s="528"/>
      <c r="L54" s="515"/>
      <c r="M54" s="527"/>
      <c r="N54" s="504"/>
      <c r="O54" s="504"/>
      <c r="P54" s="507" t="s">
        <v>320</v>
      </c>
      <c r="Q54" s="512">
        <v>13</v>
      </c>
      <c r="R54" s="509">
        <v>1.1499999999999999</v>
      </c>
      <c r="S54" s="509">
        <v>1.71</v>
      </c>
      <c r="T54" s="509">
        <v>2.0699999999999998</v>
      </c>
      <c r="U54" s="509">
        <v>2.34</v>
      </c>
      <c r="V54" s="509">
        <v>2.5499999999999998</v>
      </c>
      <c r="W54" s="509">
        <v>2.71</v>
      </c>
      <c r="X54" s="509">
        <v>2.85</v>
      </c>
      <c r="Y54" s="509">
        <v>2.98</v>
      </c>
      <c r="Z54" s="509">
        <v>3.09</v>
      </c>
      <c r="AA54" s="506"/>
    </row>
    <row r="55" spans="1:27" s="102" customFormat="1">
      <c r="A55" s="504"/>
      <c r="B55" s="504"/>
      <c r="C55" s="504"/>
      <c r="D55" s="515"/>
      <c r="E55" s="527"/>
      <c r="F55" s="504"/>
      <c r="G55" s="504"/>
      <c r="H55" s="504"/>
      <c r="I55" s="527"/>
      <c r="J55" s="504"/>
      <c r="K55" s="528"/>
      <c r="L55" s="515"/>
      <c r="M55" s="527"/>
      <c r="N55" s="504"/>
      <c r="O55" s="504"/>
      <c r="P55" s="504"/>
      <c r="Q55" s="512">
        <v>14</v>
      </c>
      <c r="R55" s="509">
        <v>1.1499999999999999</v>
      </c>
      <c r="S55" s="509">
        <v>1.71</v>
      </c>
      <c r="T55" s="509">
        <v>2.0699999999999998</v>
      </c>
      <c r="U55" s="509">
        <v>2.34</v>
      </c>
      <c r="V55" s="509">
        <v>2.54</v>
      </c>
      <c r="W55" s="509">
        <v>2.71</v>
      </c>
      <c r="X55" s="509">
        <v>2.85</v>
      </c>
      <c r="Y55" s="509">
        <v>2.98</v>
      </c>
      <c r="Z55" s="509">
        <v>3.08</v>
      </c>
      <c r="AA55" s="506"/>
    </row>
    <row r="56" spans="1:27" s="102" customFormat="1">
      <c r="A56" s="504"/>
      <c r="B56" s="504"/>
      <c r="C56" s="504"/>
      <c r="D56" s="515"/>
      <c r="E56" s="527"/>
      <c r="F56" s="504"/>
      <c r="G56" s="504"/>
      <c r="H56" s="504"/>
      <c r="I56" s="527"/>
      <c r="J56" s="504"/>
      <c r="K56" s="528"/>
      <c r="L56" s="515"/>
      <c r="M56" s="527"/>
      <c r="N56" s="504"/>
      <c r="O56" s="504"/>
      <c r="P56" s="504"/>
      <c r="Q56" s="512">
        <v>15</v>
      </c>
      <c r="R56" s="509">
        <v>1.1499999999999999</v>
      </c>
      <c r="S56" s="509">
        <v>1.71</v>
      </c>
      <c r="T56" s="509">
        <v>2.0699999999999998</v>
      </c>
      <c r="U56" s="509">
        <v>2.34</v>
      </c>
      <c r="V56" s="509">
        <v>2.54</v>
      </c>
      <c r="W56" s="509">
        <v>2.71</v>
      </c>
      <c r="X56" s="509">
        <v>2.85</v>
      </c>
      <c r="Y56" s="509">
        <v>2.98</v>
      </c>
      <c r="Z56" s="509">
        <v>3.08</v>
      </c>
      <c r="AA56" s="506"/>
    </row>
    <row r="57" spans="1:27" s="102" customFormat="1">
      <c r="A57" s="504"/>
      <c r="B57" s="504"/>
      <c r="C57" s="504"/>
      <c r="D57" s="515"/>
      <c r="E57" s="527"/>
      <c r="F57" s="504"/>
      <c r="G57" s="504"/>
      <c r="H57" s="504"/>
      <c r="I57" s="527"/>
      <c r="J57" s="504"/>
      <c r="K57" s="528"/>
      <c r="L57" s="515"/>
      <c r="M57" s="527"/>
      <c r="N57" s="504"/>
      <c r="O57" s="504"/>
      <c r="P57" s="504"/>
      <c r="Q57" s="512" t="s">
        <v>335</v>
      </c>
      <c r="R57" s="509">
        <v>1.1279999999999999</v>
      </c>
      <c r="S57" s="509">
        <v>1.6930000000000001</v>
      </c>
      <c r="T57" s="509">
        <v>2.0590000000000002</v>
      </c>
      <c r="U57" s="509">
        <v>2.3260000000000001</v>
      </c>
      <c r="V57" s="509">
        <v>2.5339999999999998</v>
      </c>
      <c r="W57" s="509">
        <v>2.7040000000000002</v>
      </c>
      <c r="X57" s="509">
        <v>2.847</v>
      </c>
      <c r="Y57" s="509">
        <v>2.97</v>
      </c>
      <c r="Z57" s="509">
        <v>3.0779999999999998</v>
      </c>
      <c r="AA57" s="506"/>
    </row>
    <row r="58" spans="1:27" s="102" customFormat="1">
      <c r="A58" s="504"/>
      <c r="B58" s="504"/>
      <c r="C58" s="504"/>
      <c r="D58" s="515"/>
      <c r="E58" s="527"/>
      <c r="F58" s="504"/>
      <c r="G58" s="504"/>
      <c r="H58" s="504"/>
      <c r="I58" s="527"/>
      <c r="J58" s="504"/>
      <c r="K58" s="528"/>
      <c r="L58" s="515"/>
      <c r="M58" s="527"/>
      <c r="N58" s="504"/>
      <c r="O58" s="504"/>
      <c r="P58" s="504"/>
      <c r="Q58" s="512"/>
      <c r="R58" s="504"/>
      <c r="S58" s="504"/>
      <c r="T58" s="504"/>
      <c r="U58" s="504"/>
      <c r="V58" s="504"/>
      <c r="W58" s="504"/>
      <c r="X58" s="504"/>
      <c r="Y58" s="504"/>
      <c r="Z58" s="504"/>
      <c r="AA58" s="506"/>
    </row>
    <row r="59" spans="1:27" s="102" customFormat="1">
      <c r="A59" s="506" t="s">
        <v>336</v>
      </c>
      <c r="B59" s="506"/>
      <c r="C59" s="506"/>
      <c r="D59" s="529"/>
      <c r="E59" s="530"/>
      <c r="F59" s="506"/>
      <c r="G59" s="506"/>
      <c r="H59" s="506"/>
      <c r="I59" s="530"/>
      <c r="J59" s="506"/>
      <c r="K59" s="531"/>
      <c r="L59" s="529"/>
      <c r="M59" s="530"/>
      <c r="N59" s="506"/>
      <c r="O59" s="506"/>
      <c r="P59" s="506"/>
      <c r="Q59" s="519"/>
      <c r="R59" s="506"/>
      <c r="S59" s="506"/>
      <c r="T59" s="506"/>
      <c r="U59" s="506"/>
      <c r="V59" s="506"/>
      <c r="W59" s="506"/>
      <c r="X59" s="506"/>
      <c r="Y59" s="506"/>
      <c r="Z59" s="506"/>
      <c r="AA59" s="506"/>
    </row>
    <row r="60" spans="1:27" s="102" customFormat="1">
      <c r="A60" s="506" t="s">
        <v>337</v>
      </c>
      <c r="B60" s="506"/>
      <c r="C60" s="506"/>
      <c r="D60" s="529"/>
      <c r="E60" s="530"/>
      <c r="F60" s="506"/>
      <c r="G60" s="506"/>
      <c r="H60" s="506"/>
      <c r="I60" s="530"/>
      <c r="J60" s="506"/>
      <c r="K60" s="531"/>
      <c r="L60" s="529"/>
      <c r="M60" s="530"/>
      <c r="N60" s="506"/>
      <c r="O60" s="506"/>
      <c r="P60" s="506"/>
      <c r="Q60" s="519"/>
      <c r="R60" s="506"/>
      <c r="S60" s="506"/>
      <c r="T60" s="506"/>
      <c r="U60" s="506"/>
      <c r="V60" s="506"/>
      <c r="W60" s="506"/>
      <c r="X60" s="506"/>
      <c r="Y60" s="506"/>
      <c r="Z60" s="506"/>
      <c r="AA60" s="506"/>
    </row>
  </sheetData>
  <sheetProtection formatCells="0" formatColumns="0" formatRows="0" selectLockedCells="1"/>
  <mergeCells count="35">
    <mergeCell ref="D3:E3"/>
    <mergeCell ref="F3:G3"/>
    <mergeCell ref="R11:Y11"/>
    <mergeCell ref="P4:Q4"/>
    <mergeCell ref="P3:Q3"/>
    <mergeCell ref="O31:P31"/>
    <mergeCell ref="O32:P32"/>
    <mergeCell ref="X13:Z14"/>
    <mergeCell ref="W16:Z17"/>
    <mergeCell ref="W18:Z20"/>
    <mergeCell ref="W21:Z22"/>
    <mergeCell ref="W15:Z15"/>
    <mergeCell ref="A1:Z1"/>
    <mergeCell ref="D4:H4"/>
    <mergeCell ref="L4:O4"/>
    <mergeCell ref="O23:P23"/>
    <mergeCell ref="O22:P22"/>
    <mergeCell ref="O14:P14"/>
    <mergeCell ref="O13:P13"/>
    <mergeCell ref="D2:H2"/>
    <mergeCell ref="L2:O2"/>
    <mergeCell ref="L3:O3"/>
    <mergeCell ref="W2:Z2"/>
    <mergeCell ref="A2:C2"/>
    <mergeCell ref="A4:C4"/>
    <mergeCell ref="A3:C3"/>
    <mergeCell ref="I4:K4"/>
    <mergeCell ref="I3:K3"/>
    <mergeCell ref="P2:Q2"/>
    <mergeCell ref="T2:V2"/>
    <mergeCell ref="T3:V4"/>
    <mergeCell ref="W3:Z4"/>
    <mergeCell ref="R2:S2"/>
    <mergeCell ref="R3:S3"/>
    <mergeCell ref="R4:S4"/>
  </mergeCells>
  <conditionalFormatting sqref="V29">
    <cfRule type="cellIs" dxfId="25" priority="1" operator="greaterThan">
      <formula>20</formula>
    </cfRule>
    <cfRule type="cellIs" dxfId="24" priority="2" operator="between">
      <formula>10</formula>
      <formula>20</formula>
    </cfRule>
    <cfRule type="cellIs" dxfId="23" priority="3" operator="lessThan">
      <formula>10</formula>
    </cfRule>
  </conditionalFormatting>
  <conditionalFormatting sqref="W14">
    <cfRule type="cellIs" dxfId="22" priority="5" operator="equal">
      <formula>5</formula>
    </cfRule>
    <cfRule type="cellIs" dxfId="21" priority="6" operator="lessThan">
      <formula>5</formula>
    </cfRule>
    <cfRule type="cellIs" dxfId="20" priority="7" operator="greaterThan">
      <formula>5</formula>
    </cfRule>
    <cfRule type="cellIs" dxfId="19" priority="8" operator="equal">
      <formula>""""""</formula>
    </cfRule>
  </conditionalFormatting>
  <printOptions horizontalCentered="1"/>
  <pageMargins left="0.25" right="0.25" top="0.75" bottom="0.75" header="0.3" footer="0.3"/>
  <pageSetup scale="59" orientation="landscape" r:id="rId1"/>
  <headerFooter>
    <oddHeader>&amp;L&amp;G&amp;C&amp;"-,Bold"&amp;18Gage R&amp;&amp;R ANOVA  - Dry Film Thickness</oddHeader>
    <oddFooter>&amp;L&amp;9 1AF0003 &amp;A&amp;C&amp;"-,Bold"&amp;9&amp;KFF0000Printed Copy Uncontrolled.  
Latest Edition on AMG Intranet Site (http://ride.amgeneralintranet.com)&amp;R&amp;9Rev &amp;D</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1B82-5A96-4FE0-8214-FB6019A47700}">
  <sheetPr>
    <pageSetUpPr fitToPage="1"/>
  </sheetPr>
  <dimension ref="A1:AA60"/>
  <sheetViews>
    <sheetView windowProtection="1" showGridLines="0" showRuler="0" view="pageLayout" zoomScale="115" zoomScaleNormal="100" zoomScalePageLayoutView="115" workbookViewId="0">
      <selection activeCell="N13" sqref="N13:U13"/>
    </sheetView>
  </sheetViews>
  <sheetFormatPr baseColWidth="10" defaultColWidth="0" defaultRowHeight="15"/>
  <cols>
    <col min="1" max="27" width="7.33203125" style="244" customWidth="1"/>
    <col min="28" max="111" width="83.6640625" customWidth="1"/>
  </cols>
  <sheetData>
    <row r="1" spans="1:27" ht="18" customHeight="1" thickBot="1">
      <c r="A1" s="1391"/>
      <c r="B1" s="1392"/>
      <c r="C1" s="1392"/>
      <c r="D1" s="1392"/>
      <c r="E1" s="1392"/>
      <c r="F1" s="1392"/>
      <c r="G1" s="1392"/>
      <c r="H1" s="1392"/>
      <c r="I1" s="1392"/>
      <c r="J1" s="1392"/>
      <c r="K1" s="1392"/>
      <c r="L1" s="1392"/>
      <c r="M1" s="1392"/>
      <c r="N1" s="1392"/>
      <c r="O1" s="1392"/>
      <c r="P1" s="1392"/>
      <c r="Q1" s="1392"/>
      <c r="R1" s="1392"/>
      <c r="S1" s="1392"/>
      <c r="T1" s="1392"/>
      <c r="U1" s="1392"/>
      <c r="V1" s="1392"/>
      <c r="W1" s="1392"/>
      <c r="X1" s="1392"/>
      <c r="Y1" s="1392"/>
      <c r="Z1" s="1393"/>
    </row>
    <row r="2" spans="1:27" s="79" customFormat="1" ht="15.75" customHeight="1">
      <c r="A2" s="1394" t="s">
        <v>439</v>
      </c>
      <c r="B2" s="1395"/>
      <c r="C2" s="1395"/>
      <c r="D2" s="1396">
        <f>Information!D2</f>
        <v>0</v>
      </c>
      <c r="E2" s="1396"/>
      <c r="F2" s="1396"/>
      <c r="G2" s="1396"/>
      <c r="H2" s="1398"/>
      <c r="I2" s="428"/>
      <c r="J2" s="429"/>
      <c r="K2" s="966" t="s">
        <v>275</v>
      </c>
      <c r="L2" s="1399"/>
      <c r="M2" s="1399"/>
      <c r="N2" s="1399"/>
      <c r="O2" s="1400"/>
      <c r="P2" s="1394" t="s">
        <v>276</v>
      </c>
      <c r="Q2" s="1395"/>
      <c r="R2" s="1401"/>
      <c r="S2" s="1402"/>
      <c r="T2" s="1403" t="s">
        <v>92</v>
      </c>
      <c r="U2" s="1404"/>
      <c r="V2" s="1405"/>
      <c r="W2" s="1406"/>
      <c r="X2" s="1406"/>
      <c r="Y2" s="1406"/>
      <c r="Z2" s="1407"/>
      <c r="AA2" s="431"/>
    </row>
    <row r="3" spans="1:27" s="79" customFormat="1" ht="15.75" customHeight="1">
      <c r="A3" s="1377" t="s">
        <v>277</v>
      </c>
      <c r="B3" s="1420"/>
      <c r="C3" s="1420"/>
      <c r="D3" s="1388">
        <f>Information!D19</f>
        <v>0</v>
      </c>
      <c r="E3" s="1389"/>
      <c r="F3" s="1390" t="s">
        <v>489</v>
      </c>
      <c r="G3" s="1390"/>
      <c r="H3" s="532">
        <f>Information!D20</f>
        <v>0</v>
      </c>
      <c r="I3" s="1379" t="s">
        <v>278</v>
      </c>
      <c r="J3" s="1421"/>
      <c r="K3" s="1422"/>
      <c r="L3" s="1418"/>
      <c r="M3" s="1418"/>
      <c r="N3" s="1418"/>
      <c r="O3" s="1419"/>
      <c r="P3" s="1384" t="s">
        <v>279</v>
      </c>
      <c r="Q3" s="1425"/>
      <c r="R3" s="1416"/>
      <c r="S3" s="1387"/>
      <c r="T3" s="1410" t="s">
        <v>280</v>
      </c>
      <c r="U3" s="1411"/>
      <c r="V3" s="1412"/>
      <c r="W3" s="1413"/>
      <c r="X3" s="1414"/>
      <c r="Y3" s="1414"/>
      <c r="Z3" s="1415"/>
      <c r="AA3" s="431"/>
    </row>
    <row r="4" spans="1:27" s="79" customFormat="1" ht="15.75" customHeight="1" thickBot="1">
      <c r="A4" s="1363" t="s">
        <v>281</v>
      </c>
      <c r="B4" s="1364"/>
      <c r="C4" s="1364"/>
      <c r="D4" s="1365"/>
      <c r="E4" s="1365"/>
      <c r="F4" s="1365"/>
      <c r="G4" s="1365"/>
      <c r="H4" s="1367"/>
      <c r="I4" s="1368" t="s">
        <v>282</v>
      </c>
      <c r="J4" s="1369"/>
      <c r="K4" s="1370"/>
      <c r="L4" s="1371"/>
      <c r="M4" s="1371"/>
      <c r="N4" s="1371"/>
      <c r="O4" s="1372"/>
      <c r="P4" s="1373" t="s">
        <v>283</v>
      </c>
      <c r="Q4" s="1374"/>
      <c r="R4" s="1375"/>
      <c r="S4" s="1376"/>
      <c r="T4" s="1354"/>
      <c r="U4" s="1355"/>
      <c r="V4" s="1356"/>
      <c r="W4" s="1360"/>
      <c r="X4" s="1361"/>
      <c r="Y4" s="1361"/>
      <c r="Z4" s="1362"/>
      <c r="AA4" s="431"/>
    </row>
    <row r="5" spans="1:27" ht="13.25" customHeight="1">
      <c r="A5" s="432"/>
      <c r="B5" s="432"/>
      <c r="C5" s="433"/>
      <c r="D5" s="432"/>
      <c r="E5" s="432"/>
      <c r="F5" s="432"/>
      <c r="G5" s="432"/>
      <c r="H5" s="432"/>
      <c r="I5" s="433"/>
      <c r="J5" s="432"/>
      <c r="K5" s="433"/>
      <c r="L5" s="432"/>
      <c r="M5" s="432"/>
      <c r="N5" s="432"/>
      <c r="O5" s="432"/>
      <c r="P5" s="434"/>
      <c r="Q5" s="434"/>
      <c r="R5" s="432"/>
      <c r="S5" s="432"/>
      <c r="T5" s="432"/>
      <c r="U5" s="435"/>
      <c r="V5" s="435"/>
      <c r="W5" s="432"/>
      <c r="X5" s="432"/>
      <c r="Y5" s="432"/>
      <c r="Z5" s="432"/>
      <c r="AA5" s="436"/>
    </row>
    <row r="6" spans="1:27" ht="13.25" customHeight="1">
      <c r="A6" s="432"/>
      <c r="B6" s="432"/>
      <c r="C6" s="432"/>
      <c r="D6" s="432"/>
      <c r="E6" s="432"/>
      <c r="F6" s="432"/>
      <c r="G6" s="432"/>
      <c r="H6" s="432"/>
      <c r="I6" s="432"/>
      <c r="J6" s="432"/>
      <c r="K6" s="432"/>
      <c r="L6" s="432"/>
      <c r="M6" s="432"/>
      <c r="N6" s="432"/>
      <c r="O6" s="432"/>
      <c r="P6" s="432"/>
      <c r="Q6" s="432"/>
      <c r="R6" s="432"/>
      <c r="S6" s="432"/>
      <c r="T6" s="432"/>
      <c r="U6" s="432"/>
      <c r="V6" s="432"/>
      <c r="W6" s="432"/>
      <c r="X6" s="432"/>
      <c r="Y6" s="432"/>
      <c r="Z6" s="432"/>
      <c r="AA6" s="436"/>
    </row>
    <row r="7" spans="1:27" ht="13.25" customHeight="1" thickBot="1">
      <c r="A7" s="432"/>
      <c r="B7" s="437" t="s">
        <v>284</v>
      </c>
      <c r="C7" s="434" t="s">
        <v>285</v>
      </c>
      <c r="D7" s="438"/>
      <c r="E7" s="439"/>
      <c r="F7" s="439"/>
      <c r="G7" s="440"/>
      <c r="H7" s="440"/>
      <c r="I7" s="432"/>
      <c r="J7" s="432"/>
      <c r="K7" s="432"/>
      <c r="L7" s="432"/>
      <c r="M7" s="432"/>
      <c r="N7" s="432"/>
      <c r="O7" s="432"/>
      <c r="P7" s="432"/>
      <c r="Q7" s="432"/>
      <c r="R7" s="432"/>
      <c r="S7" s="432"/>
      <c r="T7" s="432"/>
      <c r="U7" s="432"/>
      <c r="V7" s="432"/>
      <c r="W7" s="432"/>
      <c r="X7" s="432"/>
      <c r="Y7" s="432"/>
      <c r="Z7" s="432"/>
      <c r="AA7" s="436"/>
    </row>
    <row r="8" spans="1:27" ht="13.25" customHeight="1">
      <c r="A8" s="432"/>
      <c r="B8" s="441"/>
      <c r="C8" s="442">
        <v>1</v>
      </c>
      <c r="D8" s="142">
        <f t="shared" ref="D8:L8" si="0">C8+1</f>
        <v>2</v>
      </c>
      <c r="E8" s="142">
        <f t="shared" si="0"/>
        <v>3</v>
      </c>
      <c r="F8" s="142">
        <f t="shared" si="0"/>
        <v>4</v>
      </c>
      <c r="G8" s="142">
        <f t="shared" si="0"/>
        <v>5</v>
      </c>
      <c r="H8" s="142">
        <f t="shared" si="0"/>
        <v>6</v>
      </c>
      <c r="I8" s="142">
        <f t="shared" si="0"/>
        <v>7</v>
      </c>
      <c r="J8" s="142">
        <f t="shared" si="0"/>
        <v>8</v>
      </c>
      <c r="K8" s="142">
        <f t="shared" si="0"/>
        <v>9</v>
      </c>
      <c r="L8" s="142">
        <f t="shared" si="0"/>
        <v>10</v>
      </c>
      <c r="M8" s="432"/>
      <c r="N8" s="443" t="s">
        <v>286</v>
      </c>
      <c r="O8" s="432"/>
      <c r="P8" s="444"/>
      <c r="Q8" s="445"/>
      <c r="R8" s="446"/>
      <c r="S8" s="446"/>
      <c r="T8" s="446"/>
      <c r="U8" s="446"/>
      <c r="V8" s="446"/>
      <c r="W8" s="446"/>
      <c r="X8" s="446"/>
      <c r="Y8" s="446"/>
      <c r="Z8" s="447"/>
      <c r="AA8" s="436"/>
    </row>
    <row r="9" spans="1:27" ht="13.25" customHeight="1">
      <c r="A9" s="432"/>
      <c r="B9" s="440">
        <v>1</v>
      </c>
      <c r="C9" s="62"/>
      <c r="D9" s="62"/>
      <c r="E9" s="62"/>
      <c r="F9" s="62"/>
      <c r="G9" s="62"/>
      <c r="H9" s="62"/>
      <c r="I9" s="62"/>
      <c r="J9" s="62"/>
      <c r="K9" s="62"/>
      <c r="L9" s="62"/>
      <c r="M9" s="432"/>
      <c r="N9" s="258" t="str">
        <f>IF((COUNT(C9:L9)=10),AVERAGE(C9:L9),"")</f>
        <v/>
      </c>
      <c r="O9" s="432"/>
      <c r="P9" s="448"/>
      <c r="Q9" s="449"/>
      <c r="R9" s="450"/>
      <c r="S9" s="450"/>
      <c r="T9" s="450"/>
      <c r="U9" s="450"/>
      <c r="V9" s="444"/>
      <c r="W9" s="450"/>
      <c r="X9" s="444"/>
      <c r="Y9" s="444"/>
      <c r="Z9" s="451"/>
      <c r="AA9" s="452"/>
    </row>
    <row r="10" spans="1:27" ht="13.25" customHeight="1">
      <c r="A10" s="432"/>
      <c r="B10" s="440">
        <v>2</v>
      </c>
      <c r="C10" s="62"/>
      <c r="D10" s="62"/>
      <c r="E10" s="62"/>
      <c r="F10" s="62"/>
      <c r="G10" s="62"/>
      <c r="H10" s="62"/>
      <c r="I10" s="62"/>
      <c r="J10" s="62"/>
      <c r="K10" s="62"/>
      <c r="L10" s="62"/>
      <c r="M10" s="432"/>
      <c r="N10" s="258" t="str">
        <f>IF((COUNT(C10:L10)=10),AVERAGE(C10:L10),"")</f>
        <v/>
      </c>
      <c r="O10" s="432"/>
      <c r="P10" s="453"/>
      <c r="Q10" s="449"/>
      <c r="R10" s="450"/>
      <c r="S10" s="450"/>
      <c r="T10" s="450"/>
      <c r="U10" s="450"/>
      <c r="V10" s="444"/>
      <c r="W10" s="450"/>
      <c r="X10" s="444"/>
      <c r="Y10" s="444"/>
      <c r="Z10" s="451"/>
      <c r="AA10" s="452"/>
    </row>
    <row r="11" spans="1:27" ht="14" customHeight="1">
      <c r="A11" s="432"/>
      <c r="B11" s="440">
        <v>3</v>
      </c>
      <c r="C11" s="62"/>
      <c r="D11" s="62"/>
      <c r="E11" s="62"/>
      <c r="F11" s="62"/>
      <c r="G11" s="62"/>
      <c r="H11" s="62"/>
      <c r="I11" s="62"/>
      <c r="J11" s="62"/>
      <c r="K11" s="62"/>
      <c r="L11" s="62"/>
      <c r="M11" s="432"/>
      <c r="N11" s="258" t="str">
        <f>IF((COUNT(C11:L11)=10),AVERAGE(C11:L11),"")</f>
        <v/>
      </c>
      <c r="O11" s="432"/>
      <c r="P11" s="454"/>
      <c r="Q11" s="455"/>
      <c r="R11" s="1338" t="s">
        <v>287</v>
      </c>
      <c r="S11" s="1338"/>
      <c r="T11" s="1338"/>
      <c r="U11" s="1338"/>
      <c r="V11" s="1338"/>
      <c r="W11" s="1338"/>
      <c r="X11" s="1338"/>
      <c r="Y11" s="1338"/>
      <c r="Z11" s="451"/>
      <c r="AA11" s="436"/>
    </row>
    <row r="12" spans="1:27" ht="14" customHeight="1">
      <c r="A12" s="432"/>
      <c r="B12" s="440"/>
      <c r="C12" s="440"/>
      <c r="D12" s="440"/>
      <c r="E12" s="440"/>
      <c r="F12" s="440"/>
      <c r="G12" s="440"/>
      <c r="H12" s="440"/>
      <c r="I12" s="440"/>
      <c r="J12" s="440"/>
      <c r="K12" s="440"/>
      <c r="L12" s="440"/>
      <c r="M12" s="432"/>
      <c r="N12" s="432"/>
      <c r="O12" s="432"/>
      <c r="P12" s="444"/>
      <c r="Q12" s="456"/>
      <c r="R12" s="444"/>
      <c r="S12" s="444"/>
      <c r="T12" s="444"/>
      <c r="U12" s="444"/>
      <c r="V12" s="444"/>
      <c r="W12" s="444"/>
      <c r="X12" s="444"/>
      <c r="Y12" s="444"/>
      <c r="Z12" s="457"/>
      <c r="AA12" s="436"/>
    </row>
    <row r="13" spans="1:27" ht="14" customHeight="1">
      <c r="A13" s="432"/>
      <c r="B13" s="434" t="s">
        <v>286</v>
      </c>
      <c r="C13" s="146" t="str">
        <f>IF(COUNT(C9:C11)=3,AVERAGE(C9:C11),"")</f>
        <v/>
      </c>
      <c r="D13" s="146" t="str">
        <f t="shared" ref="D13:L13" si="1">IF(COUNT(D9:D11)=3,AVERAGE(D9:D11),"")</f>
        <v/>
      </c>
      <c r="E13" s="146" t="str">
        <f t="shared" si="1"/>
        <v/>
      </c>
      <c r="F13" s="146" t="str">
        <f t="shared" si="1"/>
        <v/>
      </c>
      <c r="G13" s="146" t="str">
        <f t="shared" si="1"/>
        <v/>
      </c>
      <c r="H13" s="146" t="str">
        <f t="shared" si="1"/>
        <v/>
      </c>
      <c r="I13" s="146" t="str">
        <f t="shared" si="1"/>
        <v/>
      </c>
      <c r="J13" s="146" t="str">
        <f t="shared" si="1"/>
        <v/>
      </c>
      <c r="K13" s="146" t="str">
        <f t="shared" si="1"/>
        <v/>
      </c>
      <c r="L13" s="146" t="str">
        <f t="shared" si="1"/>
        <v/>
      </c>
      <c r="M13" s="534" t="s">
        <v>515</v>
      </c>
      <c r="N13" s="535"/>
      <c r="O13" s="1417" t="str">
        <f>IF(COUNT(N9)&gt;0,AVERAGE(C9:L11),"")</f>
        <v/>
      </c>
      <c r="P13" s="1417"/>
      <c r="Q13" s="456"/>
      <c r="R13" s="444"/>
      <c r="S13" s="444"/>
      <c r="T13" s="444"/>
      <c r="U13" s="444"/>
      <c r="V13" s="444"/>
      <c r="W13" s="444"/>
      <c r="X13" s="1339" t="s">
        <v>457</v>
      </c>
      <c r="Y13" s="1339"/>
      <c r="Z13" s="1340"/>
      <c r="AA13" s="436"/>
    </row>
    <row r="14" spans="1:27" ht="14" customHeight="1">
      <c r="A14" s="432"/>
      <c r="B14" s="460" t="s">
        <v>288</v>
      </c>
      <c r="C14" s="146" t="str">
        <f>IF(COUNT(C9:C11)=3,MAX(C9:C11)-MIN(C9:C11),"")</f>
        <v/>
      </c>
      <c r="D14" s="146" t="str">
        <f t="shared" ref="D14:L14" si="2">IF(COUNT(D9:D11)=3,MAX(D9:D11)-MIN(D9:D11),"")</f>
        <v/>
      </c>
      <c r="E14" s="146" t="str">
        <f t="shared" si="2"/>
        <v/>
      </c>
      <c r="F14" s="146" t="str">
        <f t="shared" si="2"/>
        <v/>
      </c>
      <c r="G14" s="146" t="str">
        <f t="shared" si="2"/>
        <v/>
      </c>
      <c r="H14" s="146" t="str">
        <f t="shared" si="2"/>
        <v/>
      </c>
      <c r="I14" s="146" t="str">
        <f t="shared" si="2"/>
        <v/>
      </c>
      <c r="J14" s="146" t="str">
        <f t="shared" si="2"/>
        <v/>
      </c>
      <c r="K14" s="146" t="str">
        <f t="shared" si="2"/>
        <v/>
      </c>
      <c r="L14" s="146" t="str">
        <f t="shared" si="2"/>
        <v/>
      </c>
      <c r="M14" s="534" t="s">
        <v>516</v>
      </c>
      <c r="N14" s="535"/>
      <c r="O14" s="1417" t="str">
        <f>IF(COUNT(N9)&gt;0,AVERAGE(C14:L14),"")</f>
        <v/>
      </c>
      <c r="P14" s="1417"/>
      <c r="Q14" s="461"/>
      <c r="R14" s="462"/>
      <c r="S14" s="462"/>
      <c r="T14" s="462"/>
      <c r="U14" s="147" t="str">
        <f>IF(N29="","",(C39/O43)*5.15)</f>
        <v/>
      </c>
      <c r="V14" s="464"/>
      <c r="W14" s="143" t="str">
        <f>IF(U14="","",SQRT(2)*U20/U14)</f>
        <v/>
      </c>
      <c r="X14" s="1341"/>
      <c r="Y14" s="1341"/>
      <c r="Z14" s="1342"/>
      <c r="AA14" s="436"/>
    </row>
    <row r="15" spans="1:27" ht="14" customHeight="1">
      <c r="A15" s="432"/>
      <c r="B15" s="460"/>
      <c r="C15" s="465"/>
      <c r="D15" s="465"/>
      <c r="E15" s="465"/>
      <c r="F15" s="465"/>
      <c r="G15" s="465"/>
      <c r="H15" s="466"/>
      <c r="I15" s="432"/>
      <c r="J15" s="432"/>
      <c r="K15" s="432"/>
      <c r="L15" s="432"/>
      <c r="M15" s="467"/>
      <c r="N15" s="432"/>
      <c r="O15" s="440"/>
      <c r="P15" s="444"/>
      <c r="Q15" s="468"/>
      <c r="R15" s="469"/>
      <c r="S15" s="469"/>
      <c r="T15" s="469"/>
      <c r="U15" s="149"/>
      <c r="V15" s="470"/>
      <c r="W15" s="1343" t="s">
        <v>410</v>
      </c>
      <c r="X15" s="1343"/>
      <c r="Y15" s="1343"/>
      <c r="Z15" s="1344"/>
      <c r="AA15" s="436"/>
    </row>
    <row r="16" spans="1:27" ht="13.25" customHeight="1">
      <c r="A16" s="440"/>
      <c r="B16" s="437" t="s">
        <v>289</v>
      </c>
      <c r="C16" s="434" t="s">
        <v>285</v>
      </c>
      <c r="D16" s="438"/>
      <c r="E16" s="439"/>
      <c r="F16" s="439"/>
      <c r="G16" s="440"/>
      <c r="H16" s="440"/>
      <c r="I16" s="466"/>
      <c r="J16" s="460"/>
      <c r="K16" s="465"/>
      <c r="L16" s="465"/>
      <c r="M16" s="467"/>
      <c r="N16" s="465"/>
      <c r="O16" s="440"/>
      <c r="P16" s="462"/>
      <c r="Q16" s="471"/>
      <c r="R16" s="462"/>
      <c r="S16" s="462"/>
      <c r="T16" s="462"/>
      <c r="U16" s="147" t="str">
        <f>IF(N29="","",IF((P51)&gt;P52,SQRT(P51-P52),0))</f>
        <v/>
      </c>
      <c r="V16" s="472"/>
      <c r="W16" s="1423" t="str">
        <f>IF(W14="","",IF(W14&lt;5,"-WARNING, NOT ENOUGH DISTINCT CATEGORIES",""))</f>
        <v/>
      </c>
      <c r="X16" s="1423"/>
      <c r="Y16" s="1423"/>
      <c r="Z16" s="1424"/>
      <c r="AA16" s="436"/>
    </row>
    <row r="17" spans="1:27" ht="13.25" customHeight="1">
      <c r="A17" s="440"/>
      <c r="B17" s="441"/>
      <c r="C17" s="442">
        <v>1</v>
      </c>
      <c r="D17" s="142">
        <f t="shared" ref="D17:L17" si="3">C17+1</f>
        <v>2</v>
      </c>
      <c r="E17" s="142">
        <f t="shared" si="3"/>
        <v>3</v>
      </c>
      <c r="F17" s="142">
        <f t="shared" si="3"/>
        <v>4</v>
      </c>
      <c r="G17" s="142">
        <f t="shared" si="3"/>
        <v>5</v>
      </c>
      <c r="H17" s="142">
        <f t="shared" si="3"/>
        <v>6</v>
      </c>
      <c r="I17" s="142">
        <f t="shared" si="3"/>
        <v>7</v>
      </c>
      <c r="J17" s="142">
        <f t="shared" si="3"/>
        <v>8</v>
      </c>
      <c r="K17" s="142">
        <f t="shared" si="3"/>
        <v>9</v>
      </c>
      <c r="L17" s="142">
        <f t="shared" si="3"/>
        <v>10</v>
      </c>
      <c r="M17" s="467"/>
      <c r="N17" s="443" t="s">
        <v>286</v>
      </c>
      <c r="O17" s="440"/>
      <c r="P17" s="444"/>
      <c r="Q17" s="456"/>
      <c r="R17" s="469"/>
      <c r="S17" s="469"/>
      <c r="T17" s="469"/>
      <c r="U17" s="149"/>
      <c r="V17" s="470"/>
      <c r="W17" s="1347"/>
      <c r="X17" s="1347"/>
      <c r="Y17" s="1347"/>
      <c r="Z17" s="1348"/>
      <c r="AA17" s="473"/>
    </row>
    <row r="18" spans="1:27" ht="13.25" customHeight="1">
      <c r="A18" s="440"/>
      <c r="B18" s="440">
        <v>1</v>
      </c>
      <c r="C18" s="62"/>
      <c r="D18" s="62"/>
      <c r="E18" s="62"/>
      <c r="F18" s="62"/>
      <c r="G18" s="62"/>
      <c r="H18" s="62"/>
      <c r="I18" s="62"/>
      <c r="J18" s="62"/>
      <c r="K18" s="62"/>
      <c r="L18" s="62"/>
      <c r="M18" s="467"/>
      <c r="N18" s="533" t="str">
        <f>IF((COUNT(C18:L18)=10),AVERAGE(C18:L18),"")</f>
        <v/>
      </c>
      <c r="O18" s="440"/>
      <c r="P18" s="462"/>
      <c r="Q18" s="474"/>
      <c r="R18" s="475"/>
      <c r="S18" s="475"/>
      <c r="T18" s="475"/>
      <c r="U18" s="147" t="str">
        <f>IF(N29="","",SQRT((U14)^2+(U16)^2))</f>
        <v/>
      </c>
      <c r="V18" s="464"/>
      <c r="W18" s="1349" t="str">
        <f>IF(N29="","",IF(V29&gt;10,"-WARNING, IF POWERTRAIN COMPONENT, TOTAL GAGE R&amp;R TOO HIGH",""))</f>
        <v/>
      </c>
      <c r="X18" s="1349"/>
      <c r="Y18" s="1349"/>
      <c r="Z18" s="1350"/>
      <c r="AA18" s="436"/>
    </row>
    <row r="19" spans="1:27" ht="13.25" customHeight="1">
      <c r="A19" s="440"/>
      <c r="B19" s="440">
        <v>2</v>
      </c>
      <c r="C19" s="62"/>
      <c r="D19" s="62"/>
      <c r="E19" s="62"/>
      <c r="F19" s="62"/>
      <c r="G19" s="62"/>
      <c r="H19" s="62"/>
      <c r="I19" s="62"/>
      <c r="J19" s="62"/>
      <c r="K19" s="62"/>
      <c r="L19" s="62"/>
      <c r="M19" s="467"/>
      <c r="N19" s="533" t="str">
        <f>IF((COUNT(C19:L19)=10),AVERAGE(C19:L19),"")</f>
        <v/>
      </c>
      <c r="O19" s="440"/>
      <c r="P19" s="444"/>
      <c r="Q19" s="468"/>
      <c r="R19" s="469"/>
      <c r="S19" s="469"/>
      <c r="T19" s="469"/>
      <c r="U19" s="149"/>
      <c r="V19" s="470"/>
      <c r="W19" s="1349"/>
      <c r="X19" s="1349"/>
      <c r="Y19" s="1349"/>
      <c r="Z19" s="1350"/>
      <c r="AA19" s="436"/>
    </row>
    <row r="20" spans="1:27" ht="13.25" customHeight="1">
      <c r="A20" s="440"/>
      <c r="B20" s="440">
        <v>3</v>
      </c>
      <c r="C20" s="62"/>
      <c r="D20" s="62"/>
      <c r="E20" s="62"/>
      <c r="F20" s="62"/>
      <c r="G20" s="62"/>
      <c r="H20" s="62"/>
      <c r="I20" s="62"/>
      <c r="J20" s="62"/>
      <c r="K20" s="62"/>
      <c r="L20" s="62"/>
      <c r="M20" s="467"/>
      <c r="N20" s="533" t="str">
        <f>IF((COUNT(C20:L20)=10),AVERAGE(C20:L20),"")</f>
        <v/>
      </c>
      <c r="O20" s="440"/>
      <c r="P20" s="450"/>
      <c r="Q20" s="449"/>
      <c r="R20" s="444"/>
      <c r="S20" s="463"/>
      <c r="T20" s="463" t="s">
        <v>290</v>
      </c>
      <c r="U20" s="150" t="str">
        <f>IF(N29="","",P50*(5.15/L44))</f>
        <v/>
      </c>
      <c r="V20" s="464"/>
      <c r="W20" s="1349"/>
      <c r="X20" s="1349"/>
      <c r="Y20" s="1349"/>
      <c r="Z20" s="1350"/>
      <c r="AA20" s="436"/>
    </row>
    <row r="21" spans="1:27" ht="13.25" customHeight="1">
      <c r="A21" s="440"/>
      <c r="B21" s="440"/>
      <c r="C21" s="476"/>
      <c r="D21" s="476"/>
      <c r="E21" s="476"/>
      <c r="F21" s="476"/>
      <c r="G21" s="476"/>
      <c r="H21" s="476"/>
      <c r="I21" s="476"/>
      <c r="J21" s="476"/>
      <c r="K21" s="476"/>
      <c r="L21" s="476"/>
      <c r="M21" s="467"/>
      <c r="N21" s="465"/>
      <c r="O21" s="440"/>
      <c r="P21" s="444"/>
      <c r="Q21" s="468"/>
      <c r="R21" s="469"/>
      <c r="S21" s="469"/>
      <c r="T21" s="469"/>
      <c r="U21" s="147"/>
      <c r="V21" s="470"/>
      <c r="W21" s="1349" t="str">
        <f>IF(N29="","",IF(V29&gt;20,"-WARNING, TOTAL GAGE R&amp;R TOO HIGH",""))</f>
        <v/>
      </c>
      <c r="X21" s="1349"/>
      <c r="Y21" s="1349"/>
      <c r="Z21" s="1350"/>
      <c r="AA21" s="436"/>
    </row>
    <row r="22" spans="1:27" ht="13.25" customHeight="1">
      <c r="A22" s="466"/>
      <c r="B22" s="434" t="s">
        <v>286</v>
      </c>
      <c r="C22" s="146" t="str">
        <f>IF(COUNT(C18:C20)=3,AVERAGE(C18:C20),"")</f>
        <v/>
      </c>
      <c r="D22" s="146" t="str">
        <f t="shared" ref="D22:L22" si="4">IF(COUNT(D18:D20)=3,AVERAGE(D18:D20),"")</f>
        <v/>
      </c>
      <c r="E22" s="146" t="str">
        <f t="shared" si="4"/>
        <v/>
      </c>
      <c r="F22" s="146" t="str">
        <f t="shared" si="4"/>
        <v/>
      </c>
      <c r="G22" s="146" t="str">
        <f t="shared" si="4"/>
        <v/>
      </c>
      <c r="H22" s="146" t="str">
        <f t="shared" si="4"/>
        <v/>
      </c>
      <c r="I22" s="146" t="str">
        <f t="shared" si="4"/>
        <v/>
      </c>
      <c r="J22" s="146" t="str">
        <f t="shared" si="4"/>
        <v/>
      </c>
      <c r="K22" s="146" t="str">
        <f t="shared" si="4"/>
        <v/>
      </c>
      <c r="L22" s="146" t="str">
        <f t="shared" si="4"/>
        <v/>
      </c>
      <c r="M22" s="536" t="s">
        <v>517</v>
      </c>
      <c r="N22" s="535"/>
      <c r="O22" s="1417" t="str">
        <f>IF(COUNT(N18)&gt;0,AVERAGE(C18:L20),"")</f>
        <v/>
      </c>
      <c r="P22" s="1417"/>
      <c r="Q22" s="449"/>
      <c r="R22" s="444"/>
      <c r="S22" s="463"/>
      <c r="T22" s="463" t="s">
        <v>291</v>
      </c>
      <c r="U22" s="147" t="str">
        <f>IF(N29="","",SQRT((U18)^2+(U20)^2))</f>
        <v/>
      </c>
      <c r="V22" s="464"/>
      <c r="W22" s="1349"/>
      <c r="X22" s="1349"/>
      <c r="Y22" s="1349"/>
      <c r="Z22" s="1350"/>
      <c r="AA22" s="436"/>
    </row>
    <row r="23" spans="1:27" ht="13.25" customHeight="1">
      <c r="A23" s="466"/>
      <c r="B23" s="460" t="s">
        <v>288</v>
      </c>
      <c r="C23" s="146" t="str">
        <f>IF(COUNT(C18:C20)=3,MAX(C18:C20)-MIN(C18:C20),"")</f>
        <v/>
      </c>
      <c r="D23" s="146" t="str">
        <f t="shared" ref="D23:L23" si="5">IF(COUNT(D18:D20)=3,MAX(D18:D20)-MIN(D18:D20),"")</f>
        <v/>
      </c>
      <c r="E23" s="146" t="str">
        <f t="shared" si="5"/>
        <v/>
      </c>
      <c r="F23" s="146" t="str">
        <f t="shared" si="5"/>
        <v/>
      </c>
      <c r="G23" s="146" t="str">
        <f t="shared" si="5"/>
        <v/>
      </c>
      <c r="H23" s="146" t="str">
        <f t="shared" si="5"/>
        <v/>
      </c>
      <c r="I23" s="146" t="str">
        <f t="shared" si="5"/>
        <v/>
      </c>
      <c r="J23" s="146" t="str">
        <f t="shared" si="5"/>
        <v/>
      </c>
      <c r="K23" s="146" t="str">
        <f t="shared" si="5"/>
        <v/>
      </c>
      <c r="L23" s="146" t="str">
        <f t="shared" si="5"/>
        <v/>
      </c>
      <c r="M23" s="536" t="s">
        <v>518</v>
      </c>
      <c r="N23" s="535"/>
      <c r="O23" s="1417" t="str">
        <f>IF(COUNT(N18)&gt;0,AVERAGE(C23:L23),"")</f>
        <v/>
      </c>
      <c r="P23" s="1417"/>
      <c r="Q23" s="468"/>
      <c r="R23" s="469"/>
      <c r="S23" s="469"/>
      <c r="T23" s="469"/>
      <c r="U23" s="469"/>
      <c r="V23" s="470"/>
      <c r="W23" s="444"/>
      <c r="X23" s="470"/>
      <c r="Y23" s="444"/>
      <c r="Z23" s="457"/>
      <c r="AA23" s="436"/>
    </row>
    <row r="24" spans="1:27" ht="13.25" customHeight="1">
      <c r="A24" s="466"/>
      <c r="B24" s="460"/>
      <c r="C24" s="465"/>
      <c r="D24" s="465"/>
      <c r="E24" s="465"/>
      <c r="F24" s="465"/>
      <c r="G24" s="465"/>
      <c r="H24" s="440"/>
      <c r="I24" s="466"/>
      <c r="J24" s="460"/>
      <c r="K24" s="465"/>
      <c r="L24" s="465"/>
      <c r="M24" s="467"/>
      <c r="N24" s="465"/>
      <c r="O24" s="440"/>
      <c r="P24" s="478"/>
      <c r="Q24" s="479"/>
      <c r="R24" s="478"/>
      <c r="S24" s="444"/>
      <c r="T24" s="480"/>
      <c r="U24" s="481" t="s">
        <v>292</v>
      </c>
      <c r="V24" s="450"/>
      <c r="W24" s="478"/>
      <c r="X24" s="482" t="s">
        <v>293</v>
      </c>
      <c r="Y24" s="450"/>
      <c r="Z24" s="483"/>
      <c r="AA24" s="436"/>
    </row>
    <row r="25" spans="1:27" ht="13.25" customHeight="1">
      <c r="A25" s="440"/>
      <c r="B25" s="437" t="s">
        <v>294</v>
      </c>
      <c r="C25" s="434" t="s">
        <v>285</v>
      </c>
      <c r="D25" s="438"/>
      <c r="E25" s="439"/>
      <c r="F25" s="439"/>
      <c r="G25" s="440"/>
      <c r="H25" s="440"/>
      <c r="I25" s="466"/>
      <c r="J25" s="460"/>
      <c r="K25" s="465"/>
      <c r="L25" s="465"/>
      <c r="M25" s="467"/>
      <c r="N25" s="465"/>
      <c r="O25" s="440"/>
      <c r="P25" s="444"/>
      <c r="Q25" s="456"/>
      <c r="R25" s="444"/>
      <c r="S25" s="444"/>
      <c r="T25" s="444"/>
      <c r="U25" s="484" t="s">
        <v>295</v>
      </c>
      <c r="V25" s="450"/>
      <c r="W25" s="450"/>
      <c r="X25" s="478" t="s">
        <v>296</v>
      </c>
      <c r="Y25" s="450"/>
      <c r="Z25" s="483"/>
      <c r="AA25" s="436"/>
    </row>
    <row r="26" spans="1:27" ht="13.25" customHeight="1">
      <c r="A26" s="440"/>
      <c r="B26" s="441"/>
      <c r="C26" s="442">
        <v>1</v>
      </c>
      <c r="D26" s="142">
        <f t="shared" ref="D26:L26" si="6">C26+1</f>
        <v>2</v>
      </c>
      <c r="E26" s="142">
        <f t="shared" si="6"/>
        <v>3</v>
      </c>
      <c r="F26" s="142">
        <f t="shared" si="6"/>
        <v>4</v>
      </c>
      <c r="G26" s="142">
        <f t="shared" si="6"/>
        <v>5</v>
      </c>
      <c r="H26" s="142">
        <f t="shared" si="6"/>
        <v>6</v>
      </c>
      <c r="I26" s="142">
        <f t="shared" si="6"/>
        <v>7</v>
      </c>
      <c r="J26" s="142">
        <f t="shared" si="6"/>
        <v>8</v>
      </c>
      <c r="K26" s="142">
        <f t="shared" si="6"/>
        <v>9</v>
      </c>
      <c r="L26" s="142">
        <f t="shared" si="6"/>
        <v>10</v>
      </c>
      <c r="M26" s="467"/>
      <c r="N26" s="443" t="s">
        <v>286</v>
      </c>
      <c r="O26" s="440"/>
      <c r="P26" s="444"/>
      <c r="Q26" s="456"/>
      <c r="R26" s="444"/>
      <c r="S26" s="444"/>
      <c r="T26" s="444"/>
      <c r="U26" s="444"/>
      <c r="V26" s="444"/>
      <c r="W26" s="444"/>
      <c r="X26" s="444"/>
      <c r="Y26" s="444"/>
      <c r="Z26" s="457"/>
      <c r="AA26" s="436"/>
    </row>
    <row r="27" spans="1:27" ht="13.25" customHeight="1">
      <c r="A27" s="440"/>
      <c r="B27" s="440">
        <v>1</v>
      </c>
      <c r="C27" s="62"/>
      <c r="D27" s="62"/>
      <c r="E27" s="62"/>
      <c r="F27" s="62"/>
      <c r="G27" s="62"/>
      <c r="H27" s="62"/>
      <c r="I27" s="62"/>
      <c r="J27" s="62"/>
      <c r="K27" s="62"/>
      <c r="L27" s="62"/>
      <c r="M27" s="467"/>
      <c r="N27" s="258" t="str">
        <f>IF((COUNT(C27:L27)=10),AVERAGE(C27:L27),"")</f>
        <v/>
      </c>
      <c r="O27" s="440"/>
      <c r="P27" s="444"/>
      <c r="Q27" s="485"/>
      <c r="R27" s="444"/>
      <c r="S27" s="444"/>
      <c r="T27" s="463" t="s">
        <v>297</v>
      </c>
      <c r="U27" s="444"/>
      <c r="V27" s="151" t="str">
        <f>IF(N29="","",100*($U$14/$U$22))</f>
        <v/>
      </c>
      <c r="W27" s="143"/>
      <c r="X27" s="152" t="str">
        <f>IF(OR(R3="",R4=""),"",100*($U$14/$K$50))</f>
        <v/>
      </c>
      <c r="Y27" s="153"/>
      <c r="Z27" s="457"/>
      <c r="AA27" s="436"/>
    </row>
    <row r="28" spans="1:27" ht="13.25" customHeight="1">
      <c r="A28" s="440"/>
      <c r="B28" s="440">
        <v>2</v>
      </c>
      <c r="C28" s="62"/>
      <c r="D28" s="62"/>
      <c r="E28" s="62"/>
      <c r="F28" s="62"/>
      <c r="G28" s="62"/>
      <c r="H28" s="62"/>
      <c r="I28" s="62"/>
      <c r="J28" s="62"/>
      <c r="K28" s="62"/>
      <c r="L28" s="62"/>
      <c r="M28" s="467"/>
      <c r="N28" s="258" t="str">
        <f>IF((COUNT(C28:L28)=10),AVERAGE(C28:L28),"")</f>
        <v/>
      </c>
      <c r="O28" s="440"/>
      <c r="P28" s="444"/>
      <c r="Q28" s="486"/>
      <c r="R28" s="487"/>
      <c r="S28" s="487"/>
      <c r="T28" s="488" t="s">
        <v>298</v>
      </c>
      <c r="U28" s="489"/>
      <c r="V28" s="155" t="str">
        <f>IF(N29="","",100*($U$16/$U$22))</f>
        <v/>
      </c>
      <c r="W28" s="148"/>
      <c r="X28" s="156" t="str">
        <f>IF(OR(R3="",R4=""),"",100*($U$16/$K$50))</f>
        <v/>
      </c>
      <c r="Y28" s="145"/>
      <c r="Z28" s="457"/>
      <c r="AA28" s="436"/>
    </row>
    <row r="29" spans="1:27" ht="13.25" customHeight="1">
      <c r="A29" s="440"/>
      <c r="B29" s="440">
        <v>3</v>
      </c>
      <c r="C29" s="62"/>
      <c r="D29" s="62"/>
      <c r="E29" s="62"/>
      <c r="F29" s="62"/>
      <c r="G29" s="62"/>
      <c r="H29" s="62"/>
      <c r="I29" s="62"/>
      <c r="J29" s="62"/>
      <c r="K29" s="62"/>
      <c r="L29" s="62"/>
      <c r="M29" s="467"/>
      <c r="N29" s="258" t="str">
        <f>IF((COUNT(C29:L29)=10),AVERAGE(C29:L29),"")</f>
        <v/>
      </c>
      <c r="O29" s="440"/>
      <c r="P29" s="444"/>
      <c r="Q29" s="490"/>
      <c r="R29" s="487"/>
      <c r="S29" s="487"/>
      <c r="T29" s="488" t="s">
        <v>458</v>
      </c>
      <c r="U29" s="444"/>
      <c r="V29" s="151" t="str">
        <f>IF(N29="","",100*($U$18/$U$22))</f>
        <v/>
      </c>
      <c r="W29" s="154"/>
      <c r="X29" s="157" t="str">
        <f>IF(OR(R3="",R4=""),"",100*(U18/K50))</f>
        <v/>
      </c>
      <c r="Y29" s="158"/>
      <c r="Z29" s="457"/>
      <c r="AA29" s="436"/>
    </row>
    <row r="30" spans="1:27" ht="13.25" customHeight="1">
      <c r="A30" s="440"/>
      <c r="B30" s="440"/>
      <c r="C30" s="476"/>
      <c r="D30" s="476"/>
      <c r="E30" s="476"/>
      <c r="F30" s="476"/>
      <c r="G30" s="476"/>
      <c r="H30" s="476"/>
      <c r="I30" s="476"/>
      <c r="J30" s="476"/>
      <c r="K30" s="476"/>
      <c r="L30" s="476"/>
      <c r="M30" s="467"/>
      <c r="N30" s="465"/>
      <c r="O30" s="440"/>
      <c r="P30" s="444"/>
      <c r="Q30" s="490"/>
      <c r="R30" s="487"/>
      <c r="S30" s="487"/>
      <c r="T30" s="488" t="s">
        <v>299</v>
      </c>
      <c r="U30" s="489"/>
      <c r="V30" s="155" t="str">
        <f>IF(N29="","",100*($U$20/$U$22))</f>
        <v/>
      </c>
      <c r="W30" s="143"/>
      <c r="X30" s="159" t="str">
        <f>IF(OR(R3="",R4=""),"",100*($U$20/$K$50))</f>
        <v/>
      </c>
      <c r="Y30" s="145"/>
      <c r="Z30" s="457"/>
      <c r="AA30" s="436"/>
    </row>
    <row r="31" spans="1:27" ht="13.25" customHeight="1">
      <c r="A31" s="466"/>
      <c r="B31" s="434" t="s">
        <v>286</v>
      </c>
      <c r="C31" s="146" t="str">
        <f>IF(COUNT(C27:C29)=3,AVERAGE(C27:C29),"")</f>
        <v/>
      </c>
      <c r="D31" s="146" t="str">
        <f t="shared" ref="D31:L31" si="7">IF(COUNT(D27:D29)=3,AVERAGE(D27:D29),"")</f>
        <v/>
      </c>
      <c r="E31" s="146" t="str">
        <f t="shared" si="7"/>
        <v/>
      </c>
      <c r="F31" s="146" t="str">
        <f t="shared" si="7"/>
        <v/>
      </c>
      <c r="G31" s="146" t="str">
        <f t="shared" si="7"/>
        <v/>
      </c>
      <c r="H31" s="146" t="str">
        <f t="shared" si="7"/>
        <v/>
      </c>
      <c r="I31" s="146" t="str">
        <f t="shared" si="7"/>
        <v/>
      </c>
      <c r="J31" s="146" t="str">
        <f t="shared" si="7"/>
        <v/>
      </c>
      <c r="K31" s="146" t="str">
        <f t="shared" si="7"/>
        <v/>
      </c>
      <c r="L31" s="146" t="str">
        <f t="shared" si="7"/>
        <v/>
      </c>
      <c r="M31" s="536" t="s">
        <v>519</v>
      </c>
      <c r="N31" s="535"/>
      <c r="O31" s="1417" t="str">
        <f>IF(COUNT(N27)&gt;0,AVERAGE(C27:L29),"")</f>
        <v/>
      </c>
      <c r="P31" s="1417"/>
      <c r="Q31" s="468"/>
      <c r="R31" s="491"/>
      <c r="S31" s="491"/>
      <c r="T31" s="491"/>
      <c r="U31" s="492"/>
      <c r="V31" s="491"/>
      <c r="W31" s="491"/>
      <c r="X31" s="492"/>
      <c r="Y31" s="491"/>
      <c r="Z31" s="457"/>
      <c r="AA31" s="436"/>
    </row>
    <row r="32" spans="1:27" ht="13.25" customHeight="1" thickBot="1">
      <c r="A32" s="466"/>
      <c r="B32" s="460" t="s">
        <v>288</v>
      </c>
      <c r="C32" s="146" t="str">
        <f>IF(COUNT(C27:C29)=3,MAX(C27:C29)-MIN(C27:C29),"")</f>
        <v/>
      </c>
      <c r="D32" s="146" t="str">
        <f t="shared" ref="D32:L32" si="8">IF(COUNT(D27:D29)=3,MAX(D27:D29)-MIN(D27:D29),"")</f>
        <v/>
      </c>
      <c r="E32" s="146" t="str">
        <f t="shared" si="8"/>
        <v/>
      </c>
      <c r="F32" s="146" t="str">
        <f t="shared" si="8"/>
        <v/>
      </c>
      <c r="G32" s="146" t="str">
        <f t="shared" si="8"/>
        <v/>
      </c>
      <c r="H32" s="146" t="str">
        <f t="shared" si="8"/>
        <v/>
      </c>
      <c r="I32" s="146" t="str">
        <f t="shared" si="8"/>
        <v/>
      </c>
      <c r="J32" s="146" t="str">
        <f t="shared" si="8"/>
        <v/>
      </c>
      <c r="K32" s="146" t="str">
        <f t="shared" si="8"/>
        <v/>
      </c>
      <c r="L32" s="146" t="str">
        <f t="shared" si="8"/>
        <v/>
      </c>
      <c r="M32" s="536" t="s">
        <v>520</v>
      </c>
      <c r="N32" s="535"/>
      <c r="O32" s="1417" t="str">
        <f>IF(COUNT(N27)&gt;0,AVERAGE(C32:L32),"")</f>
        <v/>
      </c>
      <c r="P32" s="1417"/>
      <c r="Q32" s="493"/>
      <c r="R32" s="494"/>
      <c r="S32" s="494"/>
      <c r="T32" s="494"/>
      <c r="U32" s="494"/>
      <c r="V32" s="494"/>
      <c r="W32" s="494"/>
      <c r="X32" s="494"/>
      <c r="Y32" s="494"/>
      <c r="Z32" s="495"/>
      <c r="AA32" s="436"/>
    </row>
    <row r="33" spans="1:27" ht="13.25" customHeight="1">
      <c r="A33" s="432"/>
      <c r="B33" s="496"/>
      <c r="C33" s="497"/>
      <c r="D33" s="497"/>
      <c r="E33" s="497"/>
      <c r="F33" s="497"/>
      <c r="G33" s="497"/>
      <c r="H33" s="498"/>
      <c r="I33" s="498"/>
      <c r="J33" s="496"/>
      <c r="K33" s="497"/>
      <c r="L33" s="497"/>
      <c r="M33" s="497"/>
      <c r="N33" s="497"/>
      <c r="O33" s="497"/>
      <c r="P33" s="432"/>
      <c r="Q33" s="432"/>
      <c r="R33" s="432"/>
      <c r="S33" s="432"/>
      <c r="T33" s="432"/>
      <c r="U33" s="432"/>
      <c r="V33" s="432"/>
      <c r="W33" s="432"/>
      <c r="X33" s="432"/>
      <c r="Y33" s="432"/>
      <c r="Z33" s="432"/>
      <c r="AA33" s="436"/>
    </row>
    <row r="34" spans="1:27" ht="17.5" customHeight="1">
      <c r="A34" s="499" t="s">
        <v>300</v>
      </c>
      <c r="B34" s="467"/>
      <c r="C34" s="467"/>
      <c r="D34" s="467"/>
      <c r="E34" s="467"/>
      <c r="F34" s="467"/>
      <c r="G34" s="467"/>
      <c r="H34" s="467"/>
      <c r="I34" s="467"/>
      <c r="J34" s="467"/>
      <c r="K34" s="500"/>
      <c r="L34" s="500"/>
      <c r="M34" s="500"/>
      <c r="N34" s="467"/>
      <c r="O34" s="467"/>
      <c r="P34" s="467"/>
      <c r="Q34" s="467"/>
      <c r="R34" s="467"/>
      <c r="S34" s="467"/>
      <c r="T34" s="467"/>
      <c r="U34" s="467"/>
      <c r="V34" s="467"/>
      <c r="W34" s="467"/>
      <c r="X34" s="467"/>
      <c r="Y34" s="467"/>
      <c r="Z34" s="432"/>
      <c r="AA34" s="436"/>
    </row>
    <row r="35" spans="1:27" s="102" customFormat="1" ht="13.25" customHeight="1">
      <c r="A35" s="501"/>
      <c r="B35" s="502"/>
      <c r="C35" s="502"/>
      <c r="D35" s="502"/>
      <c r="E35" s="502"/>
      <c r="F35" s="502"/>
      <c r="G35" s="502"/>
      <c r="H35" s="502"/>
      <c r="I35" s="502"/>
      <c r="J35" s="502"/>
      <c r="K35" s="503"/>
      <c r="L35" s="503"/>
      <c r="M35" s="503"/>
      <c r="N35" s="502"/>
      <c r="O35" s="502"/>
      <c r="P35" s="502"/>
      <c r="Q35" s="504"/>
      <c r="R35" s="505"/>
      <c r="S35" s="505"/>
      <c r="T35" s="504"/>
      <c r="U35" s="504"/>
      <c r="V35" s="504"/>
      <c r="W35" s="504"/>
      <c r="X35" s="504"/>
      <c r="Y35" s="504"/>
      <c r="Z35" s="504"/>
      <c r="AA35" s="506"/>
    </row>
    <row r="36" spans="1:27" s="102" customFormat="1" ht="13.25" customHeight="1">
      <c r="A36" s="504"/>
      <c r="B36" s="507" t="s">
        <v>301</v>
      </c>
      <c r="C36" s="508" t="str">
        <f>IF(COUNT(C13,C22,C31)&gt;0,AVERAGE(C13,C22,C31),"N/A")</f>
        <v>N/A</v>
      </c>
      <c r="D36" s="508" t="str">
        <f t="shared" ref="D36:L36" si="9">IF(COUNT(D13,D22,D31)&gt;0,AVERAGE(D13,D22,D31),"N/A")</f>
        <v>N/A</v>
      </c>
      <c r="E36" s="508" t="str">
        <f t="shared" si="9"/>
        <v>N/A</v>
      </c>
      <c r="F36" s="508" t="str">
        <f t="shared" si="9"/>
        <v>N/A</v>
      </c>
      <c r="G36" s="508" t="str">
        <f t="shared" si="9"/>
        <v>N/A</v>
      </c>
      <c r="H36" s="508" t="str">
        <f t="shared" si="9"/>
        <v>N/A</v>
      </c>
      <c r="I36" s="508" t="str">
        <f t="shared" si="9"/>
        <v>N/A</v>
      </c>
      <c r="J36" s="508" t="str">
        <f t="shared" si="9"/>
        <v>N/A</v>
      </c>
      <c r="K36" s="508" t="str">
        <f t="shared" si="9"/>
        <v>N/A</v>
      </c>
      <c r="L36" s="508" t="str">
        <f t="shared" si="9"/>
        <v>N/A</v>
      </c>
      <c r="M36" s="509"/>
      <c r="N36" s="507" t="s">
        <v>302</v>
      </c>
      <c r="O36" s="510">
        <f>COUNT(C9:L9)</f>
        <v>0</v>
      </c>
      <c r="P36" s="504"/>
      <c r="Q36" s="504"/>
      <c r="R36" s="504"/>
      <c r="S36" s="504"/>
      <c r="T36" s="504"/>
      <c r="U36" s="511" t="s">
        <v>303</v>
      </c>
      <c r="V36" s="502"/>
      <c r="W36" s="504"/>
      <c r="X36" s="504"/>
      <c r="Y36" s="504"/>
      <c r="Z36" s="504"/>
      <c r="AA36" s="506"/>
    </row>
    <row r="37" spans="1:27" s="102" customFormat="1" ht="13.25" customHeight="1">
      <c r="A37" s="504"/>
      <c r="B37" s="507" t="s">
        <v>304</v>
      </c>
      <c r="C37" s="508" t="e">
        <f>IF(C39&gt;0,C39*B50,C39*0)</f>
        <v>#DIV/0!</v>
      </c>
      <c r="D37" s="508" t="e">
        <f t="shared" ref="D37:J42" si="10">C37</f>
        <v>#DIV/0!</v>
      </c>
      <c r="E37" s="508" t="e">
        <f t="shared" si="10"/>
        <v>#DIV/0!</v>
      </c>
      <c r="F37" s="508" t="e">
        <f t="shared" si="10"/>
        <v>#DIV/0!</v>
      </c>
      <c r="G37" s="508" t="e">
        <f t="shared" si="10"/>
        <v>#DIV/0!</v>
      </c>
      <c r="H37" s="508" t="e">
        <f t="shared" si="10"/>
        <v>#DIV/0!</v>
      </c>
      <c r="I37" s="508" t="e">
        <f t="shared" si="10"/>
        <v>#DIV/0!</v>
      </c>
      <c r="J37" s="508" t="e">
        <f t="shared" si="10"/>
        <v>#DIV/0!</v>
      </c>
      <c r="K37" s="508" t="e">
        <f>G37</f>
        <v>#DIV/0!</v>
      </c>
      <c r="L37" s="508" t="e">
        <f t="shared" ref="L37:L42" si="11">K37</f>
        <v>#DIV/0!</v>
      </c>
      <c r="M37" s="509"/>
      <c r="N37" s="507" t="s">
        <v>305</v>
      </c>
      <c r="O37" s="510">
        <f>COUNT(C9)</f>
        <v>0</v>
      </c>
      <c r="P37" s="504"/>
      <c r="Q37" s="512" t="s">
        <v>306</v>
      </c>
      <c r="R37" s="513">
        <v>2</v>
      </c>
      <c r="S37" s="513">
        <v>3</v>
      </c>
      <c r="T37" s="513">
        <v>4</v>
      </c>
      <c r="U37" s="513">
        <v>5</v>
      </c>
      <c r="V37" s="513">
        <v>6</v>
      </c>
      <c r="W37" s="514" t="s">
        <v>307</v>
      </c>
      <c r="X37" s="514" t="s">
        <v>308</v>
      </c>
      <c r="Y37" s="514" t="s">
        <v>309</v>
      </c>
      <c r="Z37" s="513">
        <v>10</v>
      </c>
      <c r="AA37" s="506"/>
    </row>
    <row r="38" spans="1:27" s="102" customFormat="1" ht="13.25" customHeight="1">
      <c r="A38" s="504"/>
      <c r="B38" s="507" t="s">
        <v>310</v>
      </c>
      <c r="C38" s="508" t="e">
        <f>IF(C39&gt;0,C39*0,C39*B50)</f>
        <v>#DIV/0!</v>
      </c>
      <c r="D38" s="508" t="e">
        <f t="shared" si="10"/>
        <v>#DIV/0!</v>
      </c>
      <c r="E38" s="508" t="e">
        <f t="shared" si="10"/>
        <v>#DIV/0!</v>
      </c>
      <c r="F38" s="508" t="e">
        <f t="shared" si="10"/>
        <v>#DIV/0!</v>
      </c>
      <c r="G38" s="508" t="e">
        <f t="shared" si="10"/>
        <v>#DIV/0!</v>
      </c>
      <c r="H38" s="508" t="e">
        <f t="shared" si="10"/>
        <v>#DIV/0!</v>
      </c>
      <c r="I38" s="508" t="e">
        <f t="shared" si="10"/>
        <v>#DIV/0!</v>
      </c>
      <c r="J38" s="508" t="e">
        <f t="shared" si="10"/>
        <v>#DIV/0!</v>
      </c>
      <c r="K38" s="508" t="e">
        <f>G38</f>
        <v>#DIV/0!</v>
      </c>
      <c r="L38" s="508" t="e">
        <f t="shared" si="11"/>
        <v>#DIV/0!</v>
      </c>
      <c r="M38" s="509"/>
      <c r="N38" s="507" t="s">
        <v>311</v>
      </c>
      <c r="O38" s="510">
        <f>COUNT(C18)</f>
        <v>0</v>
      </c>
      <c r="P38" s="504"/>
      <c r="Q38" s="512">
        <v>1</v>
      </c>
      <c r="R38" s="509">
        <v>1.41</v>
      </c>
      <c r="S38" s="509">
        <v>1.91</v>
      </c>
      <c r="T38" s="509">
        <v>2.2400000000000002</v>
      </c>
      <c r="U38" s="509">
        <v>2.48</v>
      </c>
      <c r="V38" s="509">
        <v>2.67</v>
      </c>
      <c r="W38" s="509">
        <v>2.83</v>
      </c>
      <c r="X38" s="509">
        <v>2.96</v>
      </c>
      <c r="Y38" s="509">
        <v>3.08</v>
      </c>
      <c r="Z38" s="509">
        <v>3.18</v>
      </c>
      <c r="AA38" s="506"/>
    </row>
    <row r="39" spans="1:27" s="102" customFormat="1">
      <c r="A39" s="504"/>
      <c r="B39" s="515" t="s">
        <v>312</v>
      </c>
      <c r="C39" s="508" t="e">
        <f>AVERAGE(O14,O23,O32)</f>
        <v>#DIV/0!</v>
      </c>
      <c r="D39" s="508" t="e">
        <f t="shared" si="10"/>
        <v>#DIV/0!</v>
      </c>
      <c r="E39" s="508" t="e">
        <f t="shared" si="10"/>
        <v>#DIV/0!</v>
      </c>
      <c r="F39" s="508" t="e">
        <f t="shared" si="10"/>
        <v>#DIV/0!</v>
      </c>
      <c r="G39" s="508" t="e">
        <f t="shared" si="10"/>
        <v>#DIV/0!</v>
      </c>
      <c r="H39" s="508" t="e">
        <f t="shared" si="10"/>
        <v>#DIV/0!</v>
      </c>
      <c r="I39" s="508" t="e">
        <f t="shared" si="10"/>
        <v>#DIV/0!</v>
      </c>
      <c r="J39" s="508" t="e">
        <f t="shared" si="10"/>
        <v>#DIV/0!</v>
      </c>
      <c r="K39" s="508" t="e">
        <f>G39</f>
        <v>#DIV/0!</v>
      </c>
      <c r="L39" s="508" t="e">
        <f t="shared" si="11"/>
        <v>#DIV/0!</v>
      </c>
      <c r="M39" s="509"/>
      <c r="N39" s="507" t="s">
        <v>313</v>
      </c>
      <c r="O39" s="510">
        <f>COUNT(C27)</f>
        <v>0</v>
      </c>
      <c r="P39" s="504"/>
      <c r="Q39" s="512">
        <v>2</v>
      </c>
      <c r="R39" s="509">
        <v>1.28</v>
      </c>
      <c r="S39" s="509">
        <v>1.81</v>
      </c>
      <c r="T39" s="509">
        <v>2.15</v>
      </c>
      <c r="U39" s="509">
        <v>2.4</v>
      </c>
      <c r="V39" s="509">
        <v>2.6</v>
      </c>
      <c r="W39" s="509">
        <v>2.77</v>
      </c>
      <c r="X39" s="509">
        <v>2.91</v>
      </c>
      <c r="Y39" s="509">
        <v>3.02</v>
      </c>
      <c r="Z39" s="509">
        <v>3.13</v>
      </c>
      <c r="AA39" s="506"/>
    </row>
    <row r="40" spans="1:27" s="102" customFormat="1">
      <c r="A40" s="504"/>
      <c r="B40" s="507" t="s">
        <v>314</v>
      </c>
      <c r="C40" s="508" t="e">
        <f>AVERAGE(C36:L36)</f>
        <v>#DIV/0!</v>
      </c>
      <c r="D40" s="508" t="e">
        <f t="shared" si="10"/>
        <v>#DIV/0!</v>
      </c>
      <c r="E40" s="508" t="e">
        <f t="shared" si="10"/>
        <v>#DIV/0!</v>
      </c>
      <c r="F40" s="508" t="e">
        <f t="shared" si="10"/>
        <v>#DIV/0!</v>
      </c>
      <c r="G40" s="508" t="e">
        <f t="shared" si="10"/>
        <v>#DIV/0!</v>
      </c>
      <c r="H40" s="508" t="e">
        <f t="shared" si="10"/>
        <v>#DIV/0!</v>
      </c>
      <c r="I40" s="508" t="e">
        <f t="shared" si="10"/>
        <v>#DIV/0!</v>
      </c>
      <c r="J40" s="508" t="e">
        <f t="shared" si="10"/>
        <v>#DIV/0!</v>
      </c>
      <c r="K40" s="508" t="e">
        <f>J40</f>
        <v>#DIV/0!</v>
      </c>
      <c r="L40" s="508" t="e">
        <f t="shared" si="11"/>
        <v>#DIV/0!</v>
      </c>
      <c r="M40" s="504"/>
      <c r="N40" s="507" t="s">
        <v>315</v>
      </c>
      <c r="O40" s="510">
        <f>COUNTIF(O37:O39,"&gt;0")</f>
        <v>0</v>
      </c>
      <c r="P40" s="504"/>
      <c r="Q40" s="512">
        <v>3</v>
      </c>
      <c r="R40" s="509">
        <v>1.23</v>
      </c>
      <c r="S40" s="509">
        <v>1.77</v>
      </c>
      <c r="T40" s="509">
        <v>2.12</v>
      </c>
      <c r="U40" s="509">
        <v>2.38</v>
      </c>
      <c r="V40" s="509">
        <v>2.58</v>
      </c>
      <c r="W40" s="509">
        <v>2.75</v>
      </c>
      <c r="X40" s="509">
        <v>2.89</v>
      </c>
      <c r="Y40" s="509">
        <v>3.01</v>
      </c>
      <c r="Z40" s="509">
        <v>3.11</v>
      </c>
      <c r="AA40" s="506"/>
    </row>
    <row r="41" spans="1:27" s="102" customFormat="1">
      <c r="A41" s="504"/>
      <c r="B41" s="507" t="s">
        <v>316</v>
      </c>
      <c r="C41" s="516" t="e">
        <f>$C$40+(D50*C39)</f>
        <v>#DIV/0!</v>
      </c>
      <c r="D41" s="516" t="e">
        <f t="shared" si="10"/>
        <v>#DIV/0!</v>
      </c>
      <c r="E41" s="516" t="e">
        <f t="shared" si="10"/>
        <v>#DIV/0!</v>
      </c>
      <c r="F41" s="516" t="e">
        <f t="shared" si="10"/>
        <v>#DIV/0!</v>
      </c>
      <c r="G41" s="516" t="e">
        <f t="shared" si="10"/>
        <v>#DIV/0!</v>
      </c>
      <c r="H41" s="516" t="e">
        <f t="shared" si="10"/>
        <v>#DIV/0!</v>
      </c>
      <c r="I41" s="516" t="e">
        <f t="shared" si="10"/>
        <v>#DIV/0!</v>
      </c>
      <c r="J41" s="516" t="e">
        <f t="shared" si="10"/>
        <v>#DIV/0!</v>
      </c>
      <c r="K41" s="516" t="e">
        <f>J41</f>
        <v>#DIV/0!</v>
      </c>
      <c r="L41" s="516" t="e">
        <f t="shared" si="11"/>
        <v>#DIV/0!</v>
      </c>
      <c r="M41" s="504"/>
      <c r="N41" s="507" t="s">
        <v>317</v>
      </c>
      <c r="O41" s="510">
        <f>COUNT(C9:C11)</f>
        <v>0</v>
      </c>
      <c r="P41" s="504"/>
      <c r="Q41" s="512">
        <v>4</v>
      </c>
      <c r="R41" s="509">
        <v>1.21</v>
      </c>
      <c r="S41" s="509">
        <v>1.75</v>
      </c>
      <c r="T41" s="509">
        <v>2.11</v>
      </c>
      <c r="U41" s="509">
        <v>2.37</v>
      </c>
      <c r="V41" s="509">
        <v>2.57</v>
      </c>
      <c r="W41" s="509">
        <v>2.74</v>
      </c>
      <c r="X41" s="509">
        <v>2.88</v>
      </c>
      <c r="Y41" s="509">
        <v>3</v>
      </c>
      <c r="Z41" s="509">
        <v>3.1</v>
      </c>
      <c r="AA41" s="506"/>
    </row>
    <row r="42" spans="1:27" s="102" customFormat="1">
      <c r="A42" s="504"/>
      <c r="B42" s="507" t="s">
        <v>318</v>
      </c>
      <c r="C42" s="516" t="e">
        <f>$C$40-(D50*C39)</f>
        <v>#DIV/0!</v>
      </c>
      <c r="D42" s="516" t="e">
        <f t="shared" si="10"/>
        <v>#DIV/0!</v>
      </c>
      <c r="E42" s="516" t="e">
        <f t="shared" si="10"/>
        <v>#DIV/0!</v>
      </c>
      <c r="F42" s="516" t="e">
        <f t="shared" si="10"/>
        <v>#DIV/0!</v>
      </c>
      <c r="G42" s="516" t="e">
        <f t="shared" si="10"/>
        <v>#DIV/0!</v>
      </c>
      <c r="H42" s="516" t="e">
        <f t="shared" si="10"/>
        <v>#DIV/0!</v>
      </c>
      <c r="I42" s="516" t="e">
        <f t="shared" si="10"/>
        <v>#DIV/0!</v>
      </c>
      <c r="J42" s="516" t="e">
        <f t="shared" si="10"/>
        <v>#DIV/0!</v>
      </c>
      <c r="K42" s="516" t="e">
        <f>J42</f>
        <v>#DIV/0!</v>
      </c>
      <c r="L42" s="516" t="e">
        <f t="shared" si="11"/>
        <v>#DIV/0!</v>
      </c>
      <c r="M42" s="504"/>
      <c r="N42" s="507" t="s">
        <v>319</v>
      </c>
      <c r="O42" s="509">
        <f>O36*O40</f>
        <v>0</v>
      </c>
      <c r="P42" s="507" t="s">
        <v>320</v>
      </c>
      <c r="Q42" s="512">
        <v>5</v>
      </c>
      <c r="R42" s="509">
        <v>1.19</v>
      </c>
      <c r="S42" s="509">
        <v>1.74</v>
      </c>
      <c r="T42" s="509">
        <v>2.1</v>
      </c>
      <c r="U42" s="509">
        <v>2.36</v>
      </c>
      <c r="V42" s="509">
        <v>2.56</v>
      </c>
      <c r="W42" s="509">
        <v>2.73</v>
      </c>
      <c r="X42" s="509">
        <v>2.87</v>
      </c>
      <c r="Y42" s="509">
        <v>2.99</v>
      </c>
      <c r="Z42" s="509">
        <v>3.1</v>
      </c>
      <c r="AA42" s="506"/>
    </row>
    <row r="43" spans="1:27" s="102" customFormat="1">
      <c r="A43" s="504"/>
      <c r="B43" s="504"/>
      <c r="C43" s="504"/>
      <c r="D43" s="504"/>
      <c r="E43" s="504"/>
      <c r="F43" s="504"/>
      <c r="G43" s="504"/>
      <c r="H43" s="504"/>
      <c r="I43" s="504"/>
      <c r="J43" s="504"/>
      <c r="K43" s="507" t="s">
        <v>321</v>
      </c>
      <c r="L43" s="509">
        <f>IF(O42=1,R38)+IF(O42=2,R39)+IF(O42=3,R40)+IF(O42=4,R41)+IF(O42=5,R42)+IF(O42=6,R43)+IF(O42=7,R48)+IF(O42=8,R49)+IF(O42=9,R47)+IF(O42=10,R51)+IF(O42=11,R52)+IF(O42=12,R53)+IF(O42=13,R54)+IF(O42=14,R55)+IF(O42=15,R56)+IF(O42&gt;15,R57)</f>
        <v>0</v>
      </c>
      <c r="M43" s="504"/>
      <c r="N43" s="507" t="s">
        <v>322</v>
      </c>
      <c r="O43" s="509">
        <f>IF(O41=2,R57)+IF(O41=3,S57)</f>
        <v>0</v>
      </c>
      <c r="P43" s="509"/>
      <c r="Q43" s="513">
        <v>6</v>
      </c>
      <c r="R43" s="509">
        <v>1.18</v>
      </c>
      <c r="S43" s="509">
        <v>1.73</v>
      </c>
      <c r="T43" s="509">
        <v>2.09</v>
      </c>
      <c r="U43" s="509">
        <v>2.35</v>
      </c>
      <c r="V43" s="509">
        <v>2.56</v>
      </c>
      <c r="W43" s="509">
        <v>2.73</v>
      </c>
      <c r="X43" s="509">
        <v>2.87</v>
      </c>
      <c r="Y43" s="509">
        <v>2.99</v>
      </c>
      <c r="Z43" s="509">
        <v>3.1</v>
      </c>
      <c r="AA43" s="506"/>
    </row>
    <row r="44" spans="1:27" s="102" customFormat="1">
      <c r="A44" s="504"/>
      <c r="B44" s="504"/>
      <c r="C44" s="504"/>
      <c r="D44" s="504"/>
      <c r="E44" s="504"/>
      <c r="F44" s="504"/>
      <c r="G44" s="504"/>
      <c r="H44" s="504"/>
      <c r="I44" s="504"/>
      <c r="J44" s="504"/>
      <c r="K44" s="507" t="s">
        <v>323</v>
      </c>
      <c r="L44" s="509">
        <f>IF(O36=2,R38)+IF(O36=3,S38)+IF(O36=4,T38)+IF(O36=5,U38)+IF(O36=6,V38)+IF(O36=7,W38)+IF(O36=8,X38)+IF(O36=9,Y38)+IF(O36=10,Z38)</f>
        <v>0</v>
      </c>
      <c r="M44" s="504"/>
      <c r="N44" s="507" t="s">
        <v>324</v>
      </c>
      <c r="O44" s="509">
        <f>IF(O40=2,R38)+IF(O40=3,S38)</f>
        <v>0</v>
      </c>
      <c r="P44" s="504"/>
      <c r="Q44" s="504"/>
      <c r="R44" s="504"/>
      <c r="S44" s="504"/>
      <c r="T44" s="504"/>
      <c r="U44" s="504"/>
      <c r="V44" s="504"/>
      <c r="W44" s="504"/>
      <c r="X44" s="504"/>
      <c r="Y44" s="504"/>
      <c r="Z44" s="504"/>
      <c r="AA44" s="506"/>
    </row>
    <row r="45" spans="1:27" s="102" customFormat="1">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row>
    <row r="46" spans="1:27" s="102" customFormat="1">
      <c r="A46" s="506"/>
      <c r="B46" s="506"/>
      <c r="C46" s="506"/>
      <c r="D46" s="506"/>
      <c r="E46" s="506"/>
      <c r="F46" s="506"/>
      <c r="G46" s="506"/>
      <c r="H46" s="506"/>
      <c r="I46" s="506"/>
      <c r="J46" s="506"/>
      <c r="K46" s="506"/>
      <c r="L46" s="506"/>
      <c r="M46" s="506"/>
      <c r="N46" s="517"/>
      <c r="O46" s="518"/>
      <c r="P46" s="517"/>
      <c r="Q46" s="519"/>
      <c r="R46" s="518"/>
      <c r="S46" s="518"/>
      <c r="T46" s="518"/>
      <c r="U46" s="518"/>
      <c r="V46" s="518"/>
      <c r="W46" s="518"/>
      <c r="X46" s="518"/>
      <c r="Y46" s="518"/>
      <c r="Z46" s="518"/>
      <c r="AA46" s="506"/>
    </row>
    <row r="47" spans="1:27" s="102" customFormat="1" ht="16">
      <c r="A47" s="520" t="s">
        <v>325</v>
      </c>
      <c r="B47" s="521"/>
      <c r="C47" s="521"/>
      <c r="D47" s="522"/>
      <c r="E47" s="523"/>
      <c r="F47" s="521"/>
      <c r="G47" s="521"/>
      <c r="H47" s="521"/>
      <c r="I47" s="523"/>
      <c r="J47" s="521"/>
      <c r="K47" s="523"/>
      <c r="L47" s="522"/>
      <c r="M47" s="523"/>
      <c r="N47" s="521"/>
      <c r="O47" s="521"/>
      <c r="P47" s="521"/>
      <c r="Q47" s="524"/>
      <c r="R47" s="523"/>
      <c r="S47" s="523"/>
      <c r="T47" s="523"/>
      <c r="U47" s="523"/>
      <c r="V47" s="523"/>
      <c r="W47" s="523"/>
      <c r="X47" s="523"/>
      <c r="Y47" s="523"/>
      <c r="Z47" s="523"/>
      <c r="AA47" s="506"/>
    </row>
    <row r="48" spans="1:27" s="102" customFormat="1">
      <c r="A48" s="504"/>
      <c r="B48" s="504"/>
      <c r="C48" s="504"/>
      <c r="D48" s="504"/>
      <c r="E48" s="504"/>
      <c r="F48" s="504"/>
      <c r="G48" s="504"/>
      <c r="H48" s="504"/>
      <c r="I48" s="504"/>
      <c r="J48" s="504"/>
      <c r="K48" s="504"/>
      <c r="L48" s="513"/>
      <c r="M48" s="503"/>
      <c r="N48" s="503"/>
      <c r="O48" s="504"/>
      <c r="P48" s="504"/>
      <c r="Q48" s="512">
        <v>7</v>
      </c>
      <c r="R48" s="509">
        <v>1.17</v>
      </c>
      <c r="S48" s="509">
        <v>1.73</v>
      </c>
      <c r="T48" s="509">
        <v>2.09</v>
      </c>
      <c r="U48" s="509">
        <v>2.35</v>
      </c>
      <c r="V48" s="509">
        <v>2.5499999999999998</v>
      </c>
      <c r="W48" s="509">
        <v>2.72</v>
      </c>
      <c r="X48" s="509">
        <v>2.87</v>
      </c>
      <c r="Y48" s="509">
        <v>2.99</v>
      </c>
      <c r="Z48" s="509">
        <v>3.1</v>
      </c>
      <c r="AA48" s="506"/>
    </row>
    <row r="49" spans="1:27" s="102" customFormat="1">
      <c r="A49" s="525" t="s">
        <v>326</v>
      </c>
      <c r="B49" s="525" t="s">
        <v>327</v>
      </c>
      <c r="C49" s="505" t="s">
        <v>328</v>
      </c>
      <c r="D49" s="505" t="s">
        <v>329</v>
      </c>
      <c r="E49" s="502" t="s">
        <v>330</v>
      </c>
      <c r="F49" s="526" t="s">
        <v>271</v>
      </c>
      <c r="G49" s="505" t="s">
        <v>329</v>
      </c>
      <c r="H49" s="505" t="s">
        <v>328</v>
      </c>
      <c r="I49" s="505" t="s">
        <v>327</v>
      </c>
      <c r="J49" s="502" t="s">
        <v>330</v>
      </c>
      <c r="K49" s="504" t="s">
        <v>96</v>
      </c>
      <c r="L49" s="525"/>
      <c r="M49" s="525"/>
      <c r="N49" s="504"/>
      <c r="O49" s="515" t="s">
        <v>331</v>
      </c>
      <c r="P49" s="527">
        <f>MAX(O13,O22,O31)-MIN(O13,O22,O31)</f>
        <v>0</v>
      </c>
      <c r="Q49" s="512">
        <v>8</v>
      </c>
      <c r="R49" s="509">
        <v>1.17</v>
      </c>
      <c r="S49" s="509">
        <v>1.72</v>
      </c>
      <c r="T49" s="509">
        <v>2.08</v>
      </c>
      <c r="U49" s="509">
        <v>2.35</v>
      </c>
      <c r="V49" s="509">
        <v>2.5499999999999998</v>
      </c>
      <c r="W49" s="509">
        <v>2.72</v>
      </c>
      <c r="X49" s="509">
        <v>2.87</v>
      </c>
      <c r="Y49" s="509">
        <v>2.98</v>
      </c>
      <c r="Z49" s="509">
        <v>3.09</v>
      </c>
      <c r="AA49" s="506"/>
    </row>
    <row r="50" spans="1:27" s="102" customFormat="1">
      <c r="A50" s="510">
        <f>O41</f>
        <v>0</v>
      </c>
      <c r="B50" s="505">
        <f>IF(A50=2,I50)+IF(A50=3,I51)+IF(A50=4,I52)+IF(A50=5,I53)</f>
        <v>0</v>
      </c>
      <c r="C50" s="505">
        <f>IF(A50=2,H50)+IF(A50=3,H51)+IF(A50=4,H52)+IF(A50=5,H53)</f>
        <v>0</v>
      </c>
      <c r="D50" s="505">
        <f>IF(A50=2,I50)+IF(A50=3,I51)+IF(A50=4,I52)+IF(A50=5,I53)</f>
        <v>0</v>
      </c>
      <c r="E50" s="505">
        <f>IF(A50=2,J50)+IF(A50=3,J51)+IF(A50=4,J52)+IF(A50=5,J53)</f>
        <v>0</v>
      </c>
      <c r="F50" s="504">
        <v>2</v>
      </c>
      <c r="G50" s="505">
        <v>1.88</v>
      </c>
      <c r="H50" s="505">
        <v>0</v>
      </c>
      <c r="I50" s="505">
        <v>3.2679999999999998</v>
      </c>
      <c r="J50" s="502">
        <v>2.6589999999999998</v>
      </c>
      <c r="K50" s="504">
        <f>R3+R4</f>
        <v>0</v>
      </c>
      <c r="L50" s="515"/>
      <c r="M50" s="503"/>
      <c r="N50" s="504"/>
      <c r="O50" s="515" t="s">
        <v>332</v>
      </c>
      <c r="P50" s="527">
        <f>MAX(C36:L36)-MIN(C36:L36)</f>
        <v>0</v>
      </c>
      <c r="Q50" s="512">
        <v>9</v>
      </c>
      <c r="R50" s="509">
        <v>1.1599999999999999</v>
      </c>
      <c r="S50" s="509">
        <v>1.72</v>
      </c>
      <c r="T50" s="509">
        <v>2.08</v>
      </c>
      <c r="U50" s="509">
        <v>2.34</v>
      </c>
      <c r="V50" s="509">
        <v>2.5499999999999998</v>
      </c>
      <c r="W50" s="509">
        <v>2.72</v>
      </c>
      <c r="X50" s="509">
        <v>2.86</v>
      </c>
      <c r="Y50" s="509">
        <v>2.98</v>
      </c>
      <c r="Z50" s="509">
        <v>3.09</v>
      </c>
      <c r="AA50" s="506"/>
    </row>
    <row r="51" spans="1:27" s="102" customFormat="1">
      <c r="A51" s="504"/>
      <c r="B51" s="504"/>
      <c r="C51" s="504"/>
      <c r="D51" s="504"/>
      <c r="E51" s="504"/>
      <c r="F51" s="504">
        <v>3</v>
      </c>
      <c r="G51" s="505">
        <v>1.0229999999999999</v>
      </c>
      <c r="H51" s="505">
        <v>0</v>
      </c>
      <c r="I51" s="505">
        <v>2.5739999999999998</v>
      </c>
      <c r="J51" s="502">
        <v>1.772</v>
      </c>
      <c r="K51" s="504"/>
      <c r="L51" s="504"/>
      <c r="M51" s="504">
        <f>(SUM(C14:L14)+SUM(C22:L22)+SUM(C32:L32))/30</f>
        <v>0</v>
      </c>
      <c r="N51" s="504"/>
      <c r="O51" s="515" t="s">
        <v>333</v>
      </c>
      <c r="P51" s="527" t="e">
        <f>(P49*(5.15/O44))^2</f>
        <v>#DIV/0!</v>
      </c>
      <c r="Q51" s="512">
        <v>10</v>
      </c>
      <c r="R51" s="509">
        <v>1.1599999999999999</v>
      </c>
      <c r="S51" s="509">
        <v>1.72</v>
      </c>
      <c r="T51" s="509">
        <v>2.08</v>
      </c>
      <c r="U51" s="509">
        <v>2.34</v>
      </c>
      <c r="V51" s="509">
        <v>2.5499999999999998</v>
      </c>
      <c r="W51" s="509">
        <v>2.72</v>
      </c>
      <c r="X51" s="509">
        <v>2.86</v>
      </c>
      <c r="Y51" s="509">
        <v>2.98</v>
      </c>
      <c r="Z51" s="509">
        <v>3.09</v>
      </c>
      <c r="AA51" s="506"/>
    </row>
    <row r="52" spans="1:27" s="102" customFormat="1">
      <c r="A52" s="504"/>
      <c r="B52" s="504"/>
      <c r="C52" s="504"/>
      <c r="D52" s="504"/>
      <c r="E52" s="504"/>
      <c r="F52" s="504">
        <v>4</v>
      </c>
      <c r="G52" s="505">
        <v>0.72899999999999998</v>
      </c>
      <c r="H52" s="505">
        <v>0</v>
      </c>
      <c r="I52" s="505">
        <v>2.282</v>
      </c>
      <c r="J52" s="502">
        <v>1.4570000000000001</v>
      </c>
      <c r="K52" s="528"/>
      <c r="L52" s="504"/>
      <c r="M52" s="504"/>
      <c r="N52" s="504"/>
      <c r="O52" s="515" t="s">
        <v>334</v>
      </c>
      <c r="P52" s="527" t="e">
        <f>(V14)^2/(O36*O41)</f>
        <v>#DIV/0!</v>
      </c>
      <c r="Q52" s="512">
        <v>11</v>
      </c>
      <c r="R52" s="509">
        <v>1.1599999999999999</v>
      </c>
      <c r="S52" s="509">
        <v>1.71</v>
      </c>
      <c r="T52" s="509">
        <v>2.08</v>
      </c>
      <c r="U52" s="509">
        <v>2.34</v>
      </c>
      <c r="V52" s="509">
        <v>2.5499999999999998</v>
      </c>
      <c r="W52" s="509">
        <v>2.72</v>
      </c>
      <c r="X52" s="509">
        <v>2.86</v>
      </c>
      <c r="Y52" s="509">
        <v>2.98</v>
      </c>
      <c r="Z52" s="509">
        <v>3.09</v>
      </c>
      <c r="AA52" s="506"/>
    </row>
    <row r="53" spans="1:27" s="102" customFormat="1">
      <c r="A53" s="504"/>
      <c r="B53" s="504"/>
      <c r="C53" s="504"/>
      <c r="D53" s="504"/>
      <c r="E53" s="504"/>
      <c r="F53" s="504">
        <v>5</v>
      </c>
      <c r="G53" s="505">
        <v>0.57699999999999996</v>
      </c>
      <c r="H53" s="505">
        <v>0</v>
      </c>
      <c r="I53" s="505">
        <v>2.1139999999999999</v>
      </c>
      <c r="J53" s="502">
        <v>1.29</v>
      </c>
      <c r="K53" s="528"/>
      <c r="L53" s="504"/>
      <c r="M53" s="504"/>
      <c r="N53" s="504"/>
      <c r="O53" s="504"/>
      <c r="P53" s="504"/>
      <c r="Q53" s="512">
        <v>12</v>
      </c>
      <c r="R53" s="509">
        <v>1.1499999999999999</v>
      </c>
      <c r="S53" s="509">
        <v>1.71</v>
      </c>
      <c r="T53" s="509">
        <v>2.0699999999999998</v>
      </c>
      <c r="U53" s="509">
        <v>2.34</v>
      </c>
      <c r="V53" s="509">
        <v>2.5499999999999998</v>
      </c>
      <c r="W53" s="509">
        <v>2.72</v>
      </c>
      <c r="X53" s="509">
        <v>2.85</v>
      </c>
      <c r="Y53" s="509">
        <v>2.98</v>
      </c>
      <c r="Z53" s="509">
        <v>3.09</v>
      </c>
      <c r="AA53" s="506"/>
    </row>
    <row r="54" spans="1:27" s="102" customFormat="1">
      <c r="A54" s="504"/>
      <c r="B54" s="504"/>
      <c r="C54" s="504"/>
      <c r="D54" s="515"/>
      <c r="E54" s="527"/>
      <c r="F54" s="504"/>
      <c r="G54" s="504"/>
      <c r="H54" s="504"/>
      <c r="I54" s="527"/>
      <c r="J54" s="504"/>
      <c r="K54" s="528"/>
      <c r="L54" s="515"/>
      <c r="M54" s="527"/>
      <c r="N54" s="504"/>
      <c r="O54" s="504"/>
      <c r="P54" s="507" t="s">
        <v>320</v>
      </c>
      <c r="Q54" s="512">
        <v>13</v>
      </c>
      <c r="R54" s="509">
        <v>1.1499999999999999</v>
      </c>
      <c r="S54" s="509">
        <v>1.71</v>
      </c>
      <c r="T54" s="509">
        <v>2.0699999999999998</v>
      </c>
      <c r="U54" s="509">
        <v>2.34</v>
      </c>
      <c r="V54" s="509">
        <v>2.5499999999999998</v>
      </c>
      <c r="W54" s="509">
        <v>2.71</v>
      </c>
      <c r="X54" s="509">
        <v>2.85</v>
      </c>
      <c r="Y54" s="509">
        <v>2.98</v>
      </c>
      <c r="Z54" s="509">
        <v>3.09</v>
      </c>
      <c r="AA54" s="506"/>
    </row>
    <row r="55" spans="1:27" s="102" customFormat="1">
      <c r="A55" s="504"/>
      <c r="B55" s="504"/>
      <c r="C55" s="504"/>
      <c r="D55" s="515"/>
      <c r="E55" s="527"/>
      <c r="F55" s="504"/>
      <c r="G55" s="504"/>
      <c r="H55" s="504"/>
      <c r="I55" s="527"/>
      <c r="J55" s="504"/>
      <c r="K55" s="528"/>
      <c r="L55" s="515"/>
      <c r="M55" s="527"/>
      <c r="N55" s="504"/>
      <c r="O55" s="504"/>
      <c r="P55" s="504"/>
      <c r="Q55" s="512">
        <v>14</v>
      </c>
      <c r="R55" s="509">
        <v>1.1499999999999999</v>
      </c>
      <c r="S55" s="509">
        <v>1.71</v>
      </c>
      <c r="T55" s="509">
        <v>2.0699999999999998</v>
      </c>
      <c r="U55" s="509">
        <v>2.34</v>
      </c>
      <c r="V55" s="509">
        <v>2.54</v>
      </c>
      <c r="W55" s="509">
        <v>2.71</v>
      </c>
      <c r="X55" s="509">
        <v>2.85</v>
      </c>
      <c r="Y55" s="509">
        <v>2.98</v>
      </c>
      <c r="Z55" s="509">
        <v>3.08</v>
      </c>
      <c r="AA55" s="506"/>
    </row>
    <row r="56" spans="1:27" s="102" customFormat="1">
      <c r="A56" s="504"/>
      <c r="B56" s="504"/>
      <c r="C56" s="504"/>
      <c r="D56" s="515"/>
      <c r="E56" s="527"/>
      <c r="F56" s="504"/>
      <c r="G56" s="504"/>
      <c r="H56" s="504"/>
      <c r="I56" s="527"/>
      <c r="J56" s="504"/>
      <c r="K56" s="528"/>
      <c r="L56" s="515"/>
      <c r="M56" s="527"/>
      <c r="N56" s="504"/>
      <c r="O56" s="504"/>
      <c r="P56" s="504"/>
      <c r="Q56" s="512">
        <v>15</v>
      </c>
      <c r="R56" s="509">
        <v>1.1499999999999999</v>
      </c>
      <c r="S56" s="509">
        <v>1.71</v>
      </c>
      <c r="T56" s="509">
        <v>2.0699999999999998</v>
      </c>
      <c r="U56" s="509">
        <v>2.34</v>
      </c>
      <c r="V56" s="509">
        <v>2.54</v>
      </c>
      <c r="W56" s="509">
        <v>2.71</v>
      </c>
      <c r="X56" s="509">
        <v>2.85</v>
      </c>
      <c r="Y56" s="509">
        <v>2.98</v>
      </c>
      <c r="Z56" s="509">
        <v>3.08</v>
      </c>
      <c r="AA56" s="506"/>
    </row>
    <row r="57" spans="1:27" s="102" customFormat="1">
      <c r="A57" s="504"/>
      <c r="B57" s="504"/>
      <c r="C57" s="504"/>
      <c r="D57" s="515"/>
      <c r="E57" s="527"/>
      <c r="F57" s="504"/>
      <c r="G57" s="504"/>
      <c r="H57" s="504"/>
      <c r="I57" s="527"/>
      <c r="J57" s="504"/>
      <c r="K57" s="528"/>
      <c r="L57" s="515"/>
      <c r="M57" s="527"/>
      <c r="N57" s="504"/>
      <c r="O57" s="504"/>
      <c r="P57" s="504"/>
      <c r="Q57" s="512" t="s">
        <v>335</v>
      </c>
      <c r="R57" s="509">
        <v>1.1279999999999999</v>
      </c>
      <c r="S57" s="509">
        <v>1.6930000000000001</v>
      </c>
      <c r="T57" s="509">
        <v>2.0590000000000002</v>
      </c>
      <c r="U57" s="509">
        <v>2.3260000000000001</v>
      </c>
      <c r="V57" s="509">
        <v>2.5339999999999998</v>
      </c>
      <c r="W57" s="509">
        <v>2.7040000000000002</v>
      </c>
      <c r="X57" s="509">
        <v>2.847</v>
      </c>
      <c r="Y57" s="509">
        <v>2.97</v>
      </c>
      <c r="Z57" s="509">
        <v>3.0779999999999998</v>
      </c>
      <c r="AA57" s="506"/>
    </row>
    <row r="58" spans="1:27" s="102" customFormat="1">
      <c r="A58" s="504"/>
      <c r="B58" s="504"/>
      <c r="C58" s="504"/>
      <c r="D58" s="515"/>
      <c r="E58" s="527"/>
      <c r="F58" s="504"/>
      <c r="G58" s="504"/>
      <c r="H58" s="504"/>
      <c r="I58" s="527"/>
      <c r="J58" s="504"/>
      <c r="K58" s="528"/>
      <c r="L58" s="515"/>
      <c r="M58" s="527"/>
      <c r="N58" s="504"/>
      <c r="O58" s="504"/>
      <c r="P58" s="504"/>
      <c r="Q58" s="512"/>
      <c r="R58" s="504"/>
      <c r="S58" s="504"/>
      <c r="T58" s="504"/>
      <c r="U58" s="504"/>
      <c r="V58" s="504"/>
      <c r="W58" s="504"/>
      <c r="X58" s="504"/>
      <c r="Y58" s="504"/>
      <c r="Z58" s="504"/>
      <c r="AA58" s="506"/>
    </row>
    <row r="59" spans="1:27" s="102" customFormat="1">
      <c r="A59" s="506" t="s">
        <v>336</v>
      </c>
      <c r="B59" s="506"/>
      <c r="C59" s="506"/>
      <c r="D59" s="529"/>
      <c r="E59" s="530"/>
      <c r="F59" s="506"/>
      <c r="G59" s="506"/>
      <c r="H59" s="506"/>
      <c r="I59" s="530"/>
      <c r="J59" s="506"/>
      <c r="K59" s="531"/>
      <c r="L59" s="529"/>
      <c r="M59" s="530"/>
      <c r="N59" s="506"/>
      <c r="O59" s="506"/>
      <c r="P59" s="506"/>
      <c r="Q59" s="519"/>
      <c r="R59" s="506"/>
      <c r="S59" s="506"/>
      <c r="T59" s="506"/>
      <c r="U59" s="506"/>
      <c r="V59" s="506"/>
      <c r="W59" s="506"/>
      <c r="X59" s="506"/>
      <c r="Y59" s="506"/>
      <c r="Z59" s="506"/>
      <c r="AA59" s="506"/>
    </row>
    <row r="60" spans="1:27" s="102" customFormat="1">
      <c r="A60" s="506" t="s">
        <v>337</v>
      </c>
      <c r="B60" s="506"/>
      <c r="C60" s="506"/>
      <c r="D60" s="529"/>
      <c r="E60" s="530"/>
      <c r="F60" s="506"/>
      <c r="G60" s="506"/>
      <c r="H60" s="506"/>
      <c r="I60" s="530"/>
      <c r="J60" s="506"/>
      <c r="K60" s="531"/>
      <c r="L60" s="529"/>
      <c r="M60" s="530"/>
      <c r="N60" s="506"/>
      <c r="O60" s="506"/>
      <c r="P60" s="506"/>
      <c r="Q60" s="519"/>
      <c r="R60" s="506"/>
      <c r="S60" s="506"/>
      <c r="T60" s="506"/>
      <c r="U60" s="506"/>
      <c r="V60" s="506"/>
      <c r="W60" s="506"/>
      <c r="X60" s="506"/>
      <c r="Y60" s="506"/>
      <c r="Z60" s="506"/>
      <c r="AA60" s="506"/>
    </row>
  </sheetData>
  <sheetProtection formatCells="0" formatColumns="0" formatRows="0" selectLockedCells="1"/>
  <mergeCells count="35">
    <mergeCell ref="O32:P32"/>
    <mergeCell ref="R11:Y11"/>
    <mergeCell ref="O13:P13"/>
    <mergeCell ref="X13:Z14"/>
    <mergeCell ref="O14:P14"/>
    <mergeCell ref="W15:Z15"/>
    <mergeCell ref="W16:Z17"/>
    <mergeCell ref="W18:Z20"/>
    <mergeCell ref="W21:Z22"/>
    <mergeCell ref="O22:P22"/>
    <mergeCell ref="O23:P23"/>
    <mergeCell ref="O31:P31"/>
    <mergeCell ref="R3:S3"/>
    <mergeCell ref="T3:V4"/>
    <mergeCell ref="W3:Z4"/>
    <mergeCell ref="A4:C4"/>
    <mergeCell ref="D4:H4"/>
    <mergeCell ref="I4:K4"/>
    <mergeCell ref="L4:O4"/>
    <mergeCell ref="P4:Q4"/>
    <mergeCell ref="R4:S4"/>
    <mergeCell ref="A3:C3"/>
    <mergeCell ref="D3:E3"/>
    <mergeCell ref="F3:G3"/>
    <mergeCell ref="I3:K3"/>
    <mergeCell ref="L3:O3"/>
    <mergeCell ref="P3:Q3"/>
    <mergeCell ref="A1:Z1"/>
    <mergeCell ref="A2:C2"/>
    <mergeCell ref="D2:H2"/>
    <mergeCell ref="L2:O2"/>
    <mergeCell ref="P2:Q2"/>
    <mergeCell ref="R2:S2"/>
    <mergeCell ref="T2:V2"/>
    <mergeCell ref="W2:Z2"/>
  </mergeCells>
  <conditionalFormatting sqref="V29">
    <cfRule type="cellIs" dxfId="18" priority="1" operator="greaterThan">
      <formula>20</formula>
    </cfRule>
    <cfRule type="cellIs" dxfId="17" priority="2" operator="between">
      <formula>10</formula>
      <formula>20</formula>
    </cfRule>
    <cfRule type="cellIs" dxfId="16" priority="3" operator="lessThan">
      <formula>10</formula>
    </cfRule>
  </conditionalFormatting>
  <conditionalFormatting sqref="W14">
    <cfRule type="cellIs" dxfId="15" priority="4" operator="equal">
      <formula>5</formula>
    </cfRule>
    <cfRule type="cellIs" dxfId="14" priority="5" operator="lessThan">
      <formula>5</formula>
    </cfRule>
    <cfRule type="cellIs" dxfId="13" priority="6" operator="greaterThan">
      <formula>5</formula>
    </cfRule>
    <cfRule type="cellIs" dxfId="12" priority="7" operator="equal">
      <formula>""""""</formula>
    </cfRule>
  </conditionalFormatting>
  <printOptions horizontalCentered="1"/>
  <pageMargins left="0.25" right="0.25" top="0.75" bottom="0.75" header="0.3" footer="0.3"/>
  <pageSetup scale="60" orientation="landscape" r:id="rId1"/>
  <headerFooter>
    <oddHeader>&amp;L&amp;G&amp;C&amp;"-,Bold"&amp;18Gage R&amp;&amp;R ANOVA  - Dry Film Thickness</oddHeader>
    <oddFooter>&amp;L&amp;9 1AF0003 &amp;A&amp;C&amp;"-,Bold"&amp;9&amp;KFF0000Printed Copy Uncontrolled.  
Latest Edition on AMG Intranet Site (http://ride.amgeneralintranet.com)&amp;R&amp;9Rev &amp;D</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9013-3F80-4830-9885-019129A3B68B}">
  <sheetPr>
    <pageSetUpPr fitToPage="1"/>
  </sheetPr>
  <dimension ref="A1:Y113"/>
  <sheetViews>
    <sheetView windowProtection="1" showGridLines="0" showRuler="0" view="pageLayout" zoomScaleNormal="100" workbookViewId="0">
      <selection activeCell="F13" sqref="F13"/>
    </sheetView>
  </sheetViews>
  <sheetFormatPr baseColWidth="10" defaultColWidth="9.1640625" defaultRowHeight="15"/>
  <cols>
    <col min="1" max="1" width="9.5" style="244" customWidth="1"/>
    <col min="2" max="10" width="9.1640625" style="244"/>
    <col min="11" max="12" width="12.6640625" style="244" customWidth="1"/>
    <col min="13" max="25" width="9.1640625" style="244"/>
  </cols>
  <sheetData>
    <row r="1" spans="1:25" ht="14.5" customHeight="1">
      <c r="A1" s="1451"/>
      <c r="B1" s="1451"/>
      <c r="C1" s="1451"/>
      <c r="D1" s="1451"/>
      <c r="E1" s="1451"/>
      <c r="F1" s="1451"/>
      <c r="G1" s="1451"/>
      <c r="H1" s="1451"/>
      <c r="I1" s="1451"/>
      <c r="J1" s="1451"/>
      <c r="K1" s="1451"/>
      <c r="L1" s="1451"/>
      <c r="M1" s="1451"/>
    </row>
    <row r="2" spans="1:25" ht="14.5" customHeight="1">
      <c r="A2" s="249" t="s">
        <v>84</v>
      </c>
      <c r="B2" s="1430">
        <f>Information!D19</f>
        <v>0</v>
      </c>
      <c r="C2" s="1430"/>
      <c r="D2" s="1431"/>
      <c r="E2" s="937" t="s">
        <v>338</v>
      </c>
      <c r="F2" s="938"/>
      <c r="G2" s="939"/>
      <c r="H2" s="937" t="s">
        <v>339</v>
      </c>
      <c r="I2" s="938"/>
      <c r="J2" s="939"/>
      <c r="K2" s="937" t="s">
        <v>340</v>
      </c>
      <c r="L2" s="938"/>
      <c r="M2" s="940"/>
      <c r="N2" s="537"/>
      <c r="O2" s="537"/>
      <c r="P2" s="537"/>
      <c r="Q2" s="537"/>
      <c r="R2" s="537"/>
      <c r="S2" s="537"/>
      <c r="T2" s="537"/>
      <c r="U2" s="537"/>
      <c r="V2" s="537"/>
      <c r="W2" s="537"/>
      <c r="X2" s="537"/>
      <c r="Y2" s="537"/>
    </row>
    <row r="3" spans="1:25" ht="14.5" customHeight="1">
      <c r="A3" s="1452" t="str">
        <f>IF(ISBLANK([24]Information!D19),"",[24]Information!D19)</f>
        <v/>
      </c>
      <c r="B3" s="1453"/>
      <c r="C3" s="248" t="s">
        <v>489</v>
      </c>
      <c r="D3" s="545">
        <f>Information!D20</f>
        <v>0</v>
      </c>
      <c r="E3" s="1454"/>
      <c r="F3" s="1455"/>
      <c r="G3" s="1456"/>
      <c r="H3" s="1457"/>
      <c r="I3" s="1458"/>
      <c r="J3" s="1459"/>
      <c r="K3" s="1454"/>
      <c r="L3" s="1455"/>
      <c r="M3" s="1460"/>
      <c r="N3" s="538"/>
      <c r="O3" s="538"/>
      <c r="P3" s="538"/>
      <c r="Q3" s="538"/>
      <c r="R3" s="538"/>
      <c r="S3" s="538"/>
      <c r="T3" s="538"/>
      <c r="U3" s="538"/>
      <c r="V3" s="538"/>
      <c r="W3" s="538"/>
      <c r="X3" s="538"/>
      <c r="Y3" s="538"/>
    </row>
    <row r="4" spans="1:25" ht="14.5" customHeight="1">
      <c r="A4" s="941" t="s">
        <v>29</v>
      </c>
      <c r="B4" s="938"/>
      <c r="C4" s="938"/>
      <c r="D4" s="939"/>
      <c r="E4" s="937" t="s">
        <v>341</v>
      </c>
      <c r="F4" s="938"/>
      <c r="G4" s="939"/>
      <c r="H4" s="937" t="s">
        <v>342</v>
      </c>
      <c r="I4" s="160"/>
      <c r="J4" s="160"/>
      <c r="K4" s="937" t="s">
        <v>343</v>
      </c>
      <c r="L4" s="938"/>
      <c r="M4" s="940"/>
      <c r="N4" s="537"/>
      <c r="O4" s="537"/>
      <c r="P4" s="537"/>
      <c r="Q4" s="537"/>
      <c r="R4" s="537"/>
      <c r="S4" s="537"/>
      <c r="T4" s="537"/>
      <c r="U4" s="537"/>
      <c r="V4" s="537"/>
      <c r="W4" s="537"/>
      <c r="X4" s="537"/>
      <c r="Y4" s="537"/>
    </row>
    <row r="5" spans="1:25" ht="14.5" customHeight="1">
      <c r="A5" s="1461">
        <f>Information!D18</f>
        <v>0</v>
      </c>
      <c r="B5" s="1455"/>
      <c r="C5" s="1455"/>
      <c r="D5" s="1456"/>
      <c r="E5" s="1454"/>
      <c r="F5" s="1455"/>
      <c r="G5" s="1456"/>
      <c r="H5" s="1454"/>
      <c r="I5" s="1455"/>
      <c r="J5" s="1456"/>
      <c r="K5" s="1454"/>
      <c r="L5" s="1455"/>
      <c r="M5" s="1460"/>
      <c r="N5" s="538"/>
      <c r="O5" s="538"/>
      <c r="P5" s="538"/>
      <c r="Q5" s="538"/>
      <c r="R5" s="538"/>
      <c r="S5" s="538"/>
      <c r="T5" s="538"/>
      <c r="U5" s="538"/>
      <c r="V5" s="538"/>
      <c r="W5" s="538"/>
      <c r="X5" s="538"/>
      <c r="Y5" s="538"/>
    </row>
    <row r="6" spans="1:25" ht="14.5" customHeight="1">
      <c r="A6" s="941" t="s">
        <v>344</v>
      </c>
      <c r="B6" s="938"/>
      <c r="C6" s="938"/>
      <c r="D6" s="938"/>
      <c r="E6" s="937" t="s">
        <v>440</v>
      </c>
      <c r="F6" s="938"/>
      <c r="G6" s="939"/>
      <c r="H6" s="937" t="s">
        <v>441</v>
      </c>
      <c r="I6" s="938"/>
      <c r="J6" s="939"/>
      <c r="K6" s="938" t="s">
        <v>345</v>
      </c>
      <c r="L6" s="938"/>
      <c r="M6" s="940"/>
      <c r="N6" s="537"/>
      <c r="O6" s="537"/>
      <c r="P6" s="537"/>
      <c r="Q6" s="537"/>
      <c r="R6" s="537"/>
      <c r="S6" s="537"/>
      <c r="T6" s="537"/>
      <c r="U6" s="537"/>
      <c r="V6" s="537"/>
      <c r="W6" s="537"/>
      <c r="X6" s="537"/>
      <c r="Y6" s="537"/>
    </row>
    <row r="7" spans="1:25" ht="14.5" customHeight="1" thickBot="1">
      <c r="A7" s="1462"/>
      <c r="B7" s="1463"/>
      <c r="C7" s="1463"/>
      <c r="D7" s="1464"/>
      <c r="E7" s="1465"/>
      <c r="F7" s="1463"/>
      <c r="G7" s="1464"/>
      <c r="H7" s="1465"/>
      <c r="I7" s="1463"/>
      <c r="J7" s="1464"/>
      <c r="K7" s="1465"/>
      <c r="L7" s="1463"/>
      <c r="M7" s="1466"/>
      <c r="N7" s="538"/>
      <c r="O7" s="538"/>
      <c r="P7" s="538"/>
      <c r="Q7" s="538"/>
      <c r="R7" s="538"/>
      <c r="S7" s="538"/>
      <c r="T7" s="538"/>
      <c r="U7" s="538"/>
      <c r="V7" s="538"/>
      <c r="W7" s="538"/>
      <c r="X7" s="538"/>
      <c r="Y7" s="538"/>
    </row>
    <row r="8" spans="1:25" ht="14.5" customHeight="1">
      <c r="A8" s="161"/>
      <c r="B8" s="161"/>
      <c r="C8" s="161"/>
      <c r="D8" s="161"/>
      <c r="E8" s="162"/>
      <c r="F8" s="162"/>
      <c r="G8" s="162"/>
      <c r="H8" s="162"/>
      <c r="I8" s="162"/>
      <c r="J8" s="162"/>
      <c r="K8" s="161"/>
      <c r="L8" s="161"/>
      <c r="M8" s="161"/>
      <c r="N8" s="538"/>
      <c r="O8" s="538"/>
      <c r="P8" s="538"/>
      <c r="Q8" s="538"/>
      <c r="R8" s="538"/>
      <c r="S8" s="538"/>
      <c r="T8" s="538"/>
      <c r="U8" s="538"/>
      <c r="V8" s="538"/>
      <c r="W8" s="538"/>
      <c r="X8" s="538"/>
      <c r="Y8" s="538"/>
    </row>
    <row r="9" spans="1:25" ht="14.5" customHeight="1">
      <c r="A9" s="1467" t="s">
        <v>346</v>
      </c>
      <c r="B9" s="1467"/>
      <c r="C9" s="1467"/>
      <c r="D9" s="1467"/>
      <c r="E9" s="1467"/>
      <c r="F9" s="1467"/>
      <c r="G9" s="1467"/>
      <c r="H9" s="1467"/>
      <c r="I9" s="1467"/>
      <c r="J9" s="1467"/>
      <c r="K9" s="1467"/>
      <c r="L9" s="1467"/>
      <c r="M9" s="1467"/>
      <c r="N9" s="537"/>
      <c r="O9" s="539" t="s">
        <v>347</v>
      </c>
      <c r="P9" s="540"/>
      <c r="Q9" s="540"/>
      <c r="R9" s="537"/>
      <c r="S9" s="539" t="s">
        <v>348</v>
      </c>
      <c r="T9" s="540"/>
      <c r="U9" s="540"/>
      <c r="V9" s="537"/>
      <c r="W9" s="539" t="s">
        <v>349</v>
      </c>
      <c r="X9" s="540"/>
      <c r="Y9" s="540"/>
    </row>
    <row r="10" spans="1:25" ht="29" customHeight="1">
      <c r="A10" s="942" t="s">
        <v>350</v>
      </c>
      <c r="B10" s="942" t="s">
        <v>351</v>
      </c>
      <c r="C10" s="942" t="s">
        <v>352</v>
      </c>
      <c r="D10" s="942" t="s">
        <v>353</v>
      </c>
      <c r="E10" s="942" t="s">
        <v>354</v>
      </c>
      <c r="F10" s="942" t="s">
        <v>355</v>
      </c>
      <c r="G10" s="942" t="s">
        <v>356</v>
      </c>
      <c r="H10" s="942" t="s">
        <v>357</v>
      </c>
      <c r="I10" s="942" t="s">
        <v>358</v>
      </c>
      <c r="J10" s="942" t="s">
        <v>359</v>
      </c>
      <c r="K10" s="943" t="s">
        <v>360</v>
      </c>
      <c r="L10" s="944" t="s">
        <v>361</v>
      </c>
      <c r="M10" s="943" t="s">
        <v>362</v>
      </c>
      <c r="N10" s="537"/>
      <c r="O10" s="945">
        <v>1</v>
      </c>
      <c r="P10" s="945">
        <v>2</v>
      </c>
      <c r="Q10" s="945">
        <v>3</v>
      </c>
      <c r="R10" s="537"/>
      <c r="S10" s="945">
        <v>1</v>
      </c>
      <c r="T10" s="945">
        <v>2</v>
      </c>
      <c r="U10" s="945">
        <v>3</v>
      </c>
      <c r="V10" s="537"/>
      <c r="W10" s="945">
        <v>1</v>
      </c>
      <c r="X10" s="945">
        <v>2</v>
      </c>
      <c r="Y10" s="945">
        <v>3</v>
      </c>
    </row>
    <row r="11" spans="1:25" ht="14.5" customHeight="1">
      <c r="A11" s="942">
        <v>1</v>
      </c>
      <c r="B11" s="946"/>
      <c r="C11" s="947"/>
      <c r="D11" s="946"/>
      <c r="E11" s="946"/>
      <c r="F11" s="946"/>
      <c r="G11" s="946"/>
      <c r="H11" s="946"/>
      <c r="I11" s="946"/>
      <c r="J11" s="946"/>
      <c r="K11" s="948" t="str">
        <f>IF(L11&lt;&gt;"",IF(OR(L11&lt;$H$7,L11&gt;$E$7),0,1),"")</f>
        <v/>
      </c>
      <c r="L11" s="949"/>
      <c r="M11" s="948" t="str">
        <f>IF(B11&lt;&gt;"",IF(SUM(B11:J11)=9,"+",IF(SUM(B11:J11)=0,"-","x")),"")</f>
        <v/>
      </c>
      <c r="N11" s="541"/>
      <c r="O11" s="950" t="str">
        <f t="shared" ref="O11:Q50" si="0">IF(B11&lt;&gt;"",IF(AND(B11=0,E11=0),"a",IF(AND(B11=1,E11=0),"b",IF(AND(B11=0,E11=1),"c","d"))),"")</f>
        <v/>
      </c>
      <c r="P11" s="950" t="str">
        <f t="shared" si="0"/>
        <v/>
      </c>
      <c r="Q11" s="950" t="str">
        <f t="shared" si="0"/>
        <v/>
      </c>
      <c r="R11" s="541"/>
      <c r="S11" s="950" t="str">
        <f t="shared" ref="S11:U50" si="1">IF(E11&lt;&gt;"",IF(AND(E11=0,H11=0),"a",IF(AND(E11=1,H11=0),"b",IF(AND(E11=0,H11=1),"c","d"))),"")</f>
        <v/>
      </c>
      <c r="T11" s="950" t="str">
        <f t="shared" si="1"/>
        <v/>
      </c>
      <c r="U11" s="950" t="str">
        <f t="shared" si="1"/>
        <v/>
      </c>
      <c r="V11" s="541"/>
      <c r="W11" s="950" t="str">
        <f t="shared" ref="W11:Y50" si="2">IF(B11&lt;&gt;"",IF(AND(B11=0,H11=0),"a",IF(AND(B11=1,H11=0),"b",IF(AND(B11=0,H11=1),"c","d"))),"")</f>
        <v/>
      </c>
      <c r="X11" s="950" t="str">
        <f t="shared" si="2"/>
        <v/>
      </c>
      <c r="Y11" s="950" t="str">
        <f t="shared" si="2"/>
        <v/>
      </c>
    </row>
    <row r="12" spans="1:25" ht="14.5" customHeight="1">
      <c r="A12" s="942">
        <v>2</v>
      </c>
      <c r="B12" s="946"/>
      <c r="C12" s="946"/>
      <c r="D12" s="946"/>
      <c r="E12" s="946"/>
      <c r="F12" s="946"/>
      <c r="G12" s="946"/>
      <c r="H12" s="946"/>
      <c r="I12" s="946"/>
      <c r="J12" s="946"/>
      <c r="K12" s="948" t="str">
        <f>IF(L12&lt;&gt;"",IF(OR(L12&lt;$H$7,L12&gt;$E$7),0,1),"")</f>
        <v/>
      </c>
      <c r="L12" s="949"/>
      <c r="M12" s="948" t="str">
        <f t="shared" ref="M12:M60" si="3">IF(B12&lt;&gt;"",IF(SUM(B12:J12)=9,"+",IF(SUM(B12:J12)=0,"-","x")),"")</f>
        <v/>
      </c>
      <c r="N12" s="541"/>
      <c r="O12" s="950" t="str">
        <f t="shared" si="0"/>
        <v/>
      </c>
      <c r="P12" s="950" t="str">
        <f t="shared" si="0"/>
        <v/>
      </c>
      <c r="Q12" s="950" t="str">
        <f t="shared" si="0"/>
        <v/>
      </c>
      <c r="R12" s="541"/>
      <c r="S12" s="950" t="str">
        <f t="shared" si="1"/>
        <v/>
      </c>
      <c r="T12" s="950" t="str">
        <f t="shared" si="1"/>
        <v/>
      </c>
      <c r="U12" s="950" t="str">
        <f t="shared" si="1"/>
        <v/>
      </c>
      <c r="V12" s="541"/>
      <c r="W12" s="950" t="str">
        <f t="shared" si="2"/>
        <v/>
      </c>
      <c r="X12" s="950" t="str">
        <f t="shared" si="2"/>
        <v/>
      </c>
      <c r="Y12" s="950" t="str">
        <f t="shared" si="2"/>
        <v/>
      </c>
    </row>
    <row r="13" spans="1:25" ht="14.5" customHeight="1">
      <c r="A13" s="942">
        <v>3</v>
      </c>
      <c r="B13" s="946"/>
      <c r="C13" s="946"/>
      <c r="D13" s="946"/>
      <c r="E13" s="946"/>
      <c r="F13" s="946"/>
      <c r="G13" s="946"/>
      <c r="H13" s="946"/>
      <c r="I13" s="946"/>
      <c r="J13" s="946"/>
      <c r="K13" s="948" t="str">
        <f>IF(L13&lt;&gt;"",IF(OR(L13&lt;$H$7,L13&gt;$E$7),0,1),"")</f>
        <v/>
      </c>
      <c r="L13" s="949"/>
      <c r="M13" s="948" t="str">
        <f>IF(B13&lt;&gt;"",IF(SUM(B13:J13)=9,"+",IF(SUM(B13:J13)=0,"-","x")),"")</f>
        <v/>
      </c>
      <c r="N13" s="541"/>
      <c r="O13" s="950" t="str">
        <f t="shared" si="0"/>
        <v/>
      </c>
      <c r="P13" s="950" t="str">
        <f t="shared" si="0"/>
        <v/>
      </c>
      <c r="Q13" s="950" t="str">
        <f t="shared" si="0"/>
        <v/>
      </c>
      <c r="R13" s="541"/>
      <c r="S13" s="950" t="str">
        <f t="shared" si="1"/>
        <v/>
      </c>
      <c r="T13" s="950" t="str">
        <f t="shared" si="1"/>
        <v/>
      </c>
      <c r="U13" s="950" t="str">
        <f t="shared" si="1"/>
        <v/>
      </c>
      <c r="V13" s="541"/>
      <c r="W13" s="950" t="str">
        <f t="shared" si="2"/>
        <v/>
      </c>
      <c r="X13" s="950" t="str">
        <f t="shared" si="2"/>
        <v/>
      </c>
      <c r="Y13" s="950" t="str">
        <f t="shared" si="2"/>
        <v/>
      </c>
    </row>
    <row r="14" spans="1:25" ht="14.5" customHeight="1">
      <c r="A14" s="942">
        <v>4</v>
      </c>
      <c r="B14" s="946"/>
      <c r="C14" s="946"/>
      <c r="D14" s="946"/>
      <c r="E14" s="946"/>
      <c r="F14" s="946"/>
      <c r="G14" s="946"/>
      <c r="H14" s="946"/>
      <c r="I14" s="946"/>
      <c r="J14" s="946"/>
      <c r="K14" s="948" t="str">
        <f>IF(L14&lt;&gt;"",IF(OR(L14&lt;$H$7,L14&gt;$E$7),0,1),"")</f>
        <v/>
      </c>
      <c r="L14" s="949"/>
      <c r="M14" s="948" t="str">
        <f t="shared" si="3"/>
        <v/>
      </c>
      <c r="N14" s="541"/>
      <c r="O14" s="950" t="str">
        <f t="shared" si="0"/>
        <v/>
      </c>
      <c r="P14" s="950" t="str">
        <f t="shared" si="0"/>
        <v/>
      </c>
      <c r="Q14" s="950" t="str">
        <f t="shared" si="0"/>
        <v/>
      </c>
      <c r="R14" s="541"/>
      <c r="S14" s="950" t="str">
        <f t="shared" si="1"/>
        <v/>
      </c>
      <c r="T14" s="950" t="str">
        <f t="shared" si="1"/>
        <v/>
      </c>
      <c r="U14" s="950" t="str">
        <f t="shared" si="1"/>
        <v/>
      </c>
      <c r="V14" s="541"/>
      <c r="W14" s="950" t="str">
        <f t="shared" si="2"/>
        <v/>
      </c>
      <c r="X14" s="950" t="str">
        <f t="shared" si="2"/>
        <v/>
      </c>
      <c r="Y14" s="950" t="str">
        <f t="shared" si="2"/>
        <v/>
      </c>
    </row>
    <row r="15" spans="1:25" ht="14.5" customHeight="1">
      <c r="A15" s="942">
        <v>5</v>
      </c>
      <c r="B15" s="946"/>
      <c r="C15" s="946"/>
      <c r="D15" s="946"/>
      <c r="E15" s="946"/>
      <c r="F15" s="946"/>
      <c r="G15" s="946"/>
      <c r="H15" s="946"/>
      <c r="I15" s="946"/>
      <c r="J15" s="946"/>
      <c r="K15" s="948" t="str">
        <f t="shared" ref="K15:K60" si="4">IF(L15&lt;&gt;"",IF(OR(L15&lt;$H$7,L15&gt;$E$7),0,1),"")</f>
        <v/>
      </c>
      <c r="L15" s="949"/>
      <c r="M15" s="948" t="str">
        <f t="shared" si="3"/>
        <v/>
      </c>
      <c r="N15" s="541"/>
      <c r="O15" s="950" t="str">
        <f t="shared" si="0"/>
        <v/>
      </c>
      <c r="P15" s="950" t="str">
        <f t="shared" si="0"/>
        <v/>
      </c>
      <c r="Q15" s="950" t="str">
        <f t="shared" si="0"/>
        <v/>
      </c>
      <c r="R15" s="541"/>
      <c r="S15" s="950" t="str">
        <f t="shared" si="1"/>
        <v/>
      </c>
      <c r="T15" s="950" t="str">
        <f t="shared" si="1"/>
        <v/>
      </c>
      <c r="U15" s="950" t="str">
        <f t="shared" si="1"/>
        <v/>
      </c>
      <c r="V15" s="541"/>
      <c r="W15" s="950" t="str">
        <f t="shared" si="2"/>
        <v/>
      </c>
      <c r="X15" s="950" t="str">
        <f t="shared" si="2"/>
        <v/>
      </c>
      <c r="Y15" s="950" t="str">
        <f t="shared" si="2"/>
        <v/>
      </c>
    </row>
    <row r="16" spans="1:25" ht="14.5" customHeight="1">
      <c r="A16" s="942">
        <v>6</v>
      </c>
      <c r="B16" s="946"/>
      <c r="C16" s="946"/>
      <c r="D16" s="946"/>
      <c r="E16" s="946"/>
      <c r="F16" s="946"/>
      <c r="G16" s="946"/>
      <c r="H16" s="946"/>
      <c r="I16" s="946"/>
      <c r="J16" s="946"/>
      <c r="K16" s="948" t="str">
        <f>IF(L16&lt;&gt;"",IF(OR(L16&lt;$H$7,L16&gt;$E$7),0,1),"")</f>
        <v/>
      </c>
      <c r="L16" s="949"/>
      <c r="M16" s="948" t="str">
        <f t="shared" si="3"/>
        <v/>
      </c>
      <c r="N16" s="541"/>
      <c r="O16" s="950" t="str">
        <f t="shared" si="0"/>
        <v/>
      </c>
      <c r="P16" s="950" t="str">
        <f t="shared" si="0"/>
        <v/>
      </c>
      <c r="Q16" s="950" t="str">
        <f t="shared" si="0"/>
        <v/>
      </c>
      <c r="R16" s="541"/>
      <c r="S16" s="950" t="str">
        <f t="shared" si="1"/>
        <v/>
      </c>
      <c r="T16" s="950" t="str">
        <f t="shared" si="1"/>
        <v/>
      </c>
      <c r="U16" s="950" t="str">
        <f t="shared" si="1"/>
        <v/>
      </c>
      <c r="V16" s="541"/>
      <c r="W16" s="950" t="str">
        <f t="shared" si="2"/>
        <v/>
      </c>
      <c r="X16" s="950" t="str">
        <f t="shared" si="2"/>
        <v/>
      </c>
      <c r="Y16" s="950" t="str">
        <f t="shared" si="2"/>
        <v/>
      </c>
    </row>
    <row r="17" spans="1:25" ht="14.5" customHeight="1">
      <c r="A17" s="942">
        <v>7</v>
      </c>
      <c r="B17" s="951"/>
      <c r="C17" s="951"/>
      <c r="D17" s="951"/>
      <c r="E17" s="951"/>
      <c r="F17" s="951"/>
      <c r="G17" s="951"/>
      <c r="H17" s="951"/>
      <c r="I17" s="951"/>
      <c r="J17" s="951"/>
      <c r="K17" s="948" t="str">
        <f t="shared" ref="K17:K18" si="5">IF(L17&lt;&gt;"",IF(OR(L17&lt;$H$7,L17&gt;$E$7),0,1),"")</f>
        <v/>
      </c>
      <c r="L17" s="951"/>
      <c r="M17" s="948" t="str">
        <f t="shared" si="3"/>
        <v/>
      </c>
      <c r="N17" s="541"/>
      <c r="O17" s="543" t="str">
        <f t="shared" si="0"/>
        <v/>
      </c>
      <c r="P17" s="543" t="str">
        <f t="shared" si="0"/>
        <v/>
      </c>
      <c r="Q17" s="543" t="str">
        <f t="shared" si="0"/>
        <v/>
      </c>
      <c r="R17" s="541"/>
      <c r="S17" s="543" t="str">
        <f t="shared" si="1"/>
        <v/>
      </c>
      <c r="T17" s="543" t="str">
        <f t="shared" si="1"/>
        <v/>
      </c>
      <c r="U17" s="543" t="str">
        <f t="shared" si="1"/>
        <v/>
      </c>
      <c r="V17" s="541"/>
      <c r="W17" s="543" t="str">
        <f t="shared" si="2"/>
        <v/>
      </c>
      <c r="X17" s="543" t="str">
        <f t="shared" si="2"/>
        <v/>
      </c>
      <c r="Y17" s="543" t="str">
        <f t="shared" si="2"/>
        <v/>
      </c>
    </row>
    <row r="18" spans="1:25" ht="14.5" customHeight="1">
      <c r="A18" s="942">
        <v>8</v>
      </c>
      <c r="B18" s="951"/>
      <c r="C18" s="951"/>
      <c r="D18" s="951"/>
      <c r="E18" s="951"/>
      <c r="F18" s="951"/>
      <c r="G18" s="951"/>
      <c r="H18" s="951"/>
      <c r="I18" s="951"/>
      <c r="J18" s="951"/>
      <c r="K18" s="948" t="str">
        <f t="shared" si="5"/>
        <v/>
      </c>
      <c r="L18" s="951"/>
      <c r="M18" s="948" t="str">
        <f t="shared" si="3"/>
        <v/>
      </c>
      <c r="N18" s="541"/>
      <c r="O18" s="543" t="str">
        <f t="shared" si="0"/>
        <v/>
      </c>
      <c r="P18" s="543" t="str">
        <f t="shared" si="0"/>
        <v/>
      </c>
      <c r="Q18" s="543" t="str">
        <f t="shared" si="0"/>
        <v/>
      </c>
      <c r="R18" s="541"/>
      <c r="S18" s="543" t="str">
        <f t="shared" si="1"/>
        <v/>
      </c>
      <c r="T18" s="543" t="str">
        <f t="shared" si="1"/>
        <v/>
      </c>
      <c r="U18" s="543" t="str">
        <f t="shared" si="1"/>
        <v/>
      </c>
      <c r="V18" s="541"/>
      <c r="W18" s="543" t="str">
        <f t="shared" si="2"/>
        <v/>
      </c>
      <c r="X18" s="543" t="str">
        <f t="shared" si="2"/>
        <v/>
      </c>
      <c r="Y18" s="543" t="str">
        <f t="shared" si="2"/>
        <v/>
      </c>
    </row>
    <row r="19" spans="1:25" ht="14.5" customHeight="1">
      <c r="A19" s="942">
        <v>9</v>
      </c>
      <c r="B19" s="951"/>
      <c r="C19" s="951"/>
      <c r="D19" s="951"/>
      <c r="E19" s="951"/>
      <c r="F19" s="951"/>
      <c r="G19" s="951"/>
      <c r="H19" s="951"/>
      <c r="I19" s="951"/>
      <c r="J19" s="951"/>
      <c r="K19" s="948" t="str">
        <f t="shared" si="4"/>
        <v/>
      </c>
      <c r="L19" s="951"/>
      <c r="M19" s="948" t="str">
        <f t="shared" si="3"/>
        <v/>
      </c>
      <c r="N19" s="541"/>
      <c r="O19" s="543" t="str">
        <f t="shared" si="0"/>
        <v/>
      </c>
      <c r="P19" s="543" t="str">
        <f t="shared" si="0"/>
        <v/>
      </c>
      <c r="Q19" s="543" t="str">
        <f t="shared" si="0"/>
        <v/>
      </c>
      <c r="R19" s="541"/>
      <c r="S19" s="543" t="str">
        <f t="shared" si="1"/>
        <v/>
      </c>
      <c r="T19" s="543" t="str">
        <f t="shared" si="1"/>
        <v/>
      </c>
      <c r="U19" s="543" t="str">
        <f t="shared" si="1"/>
        <v/>
      </c>
      <c r="V19" s="541"/>
      <c r="W19" s="543" t="str">
        <f t="shared" si="2"/>
        <v/>
      </c>
      <c r="X19" s="543" t="str">
        <f t="shared" si="2"/>
        <v/>
      </c>
      <c r="Y19" s="543" t="str">
        <f t="shared" si="2"/>
        <v/>
      </c>
    </row>
    <row r="20" spans="1:25" ht="14.5" customHeight="1">
      <c r="A20" s="942">
        <v>10</v>
      </c>
      <c r="B20" s="951"/>
      <c r="C20" s="951"/>
      <c r="D20" s="951"/>
      <c r="E20" s="951"/>
      <c r="F20" s="951"/>
      <c r="G20" s="951"/>
      <c r="H20" s="951"/>
      <c r="I20" s="951"/>
      <c r="J20" s="951"/>
      <c r="K20" s="948" t="str">
        <f t="shared" si="4"/>
        <v/>
      </c>
      <c r="L20" s="951"/>
      <c r="M20" s="948" t="str">
        <f t="shared" si="3"/>
        <v/>
      </c>
      <c r="N20" s="541"/>
      <c r="O20" s="543" t="str">
        <f t="shared" si="0"/>
        <v/>
      </c>
      <c r="P20" s="543" t="str">
        <f t="shared" si="0"/>
        <v/>
      </c>
      <c r="Q20" s="543" t="str">
        <f t="shared" si="0"/>
        <v/>
      </c>
      <c r="R20" s="541"/>
      <c r="S20" s="543" t="str">
        <f t="shared" si="1"/>
        <v/>
      </c>
      <c r="T20" s="543" t="str">
        <f t="shared" si="1"/>
        <v/>
      </c>
      <c r="U20" s="543" t="str">
        <f t="shared" si="1"/>
        <v/>
      </c>
      <c r="V20" s="541"/>
      <c r="W20" s="543" t="str">
        <f t="shared" si="2"/>
        <v/>
      </c>
      <c r="X20" s="543" t="str">
        <f t="shared" si="2"/>
        <v/>
      </c>
      <c r="Y20" s="543" t="str">
        <f t="shared" si="2"/>
        <v/>
      </c>
    </row>
    <row r="21" spans="1:25" ht="14.5" customHeight="1">
      <c r="A21" s="942">
        <v>11</v>
      </c>
      <c r="B21" s="951"/>
      <c r="C21" s="951"/>
      <c r="D21" s="951"/>
      <c r="E21" s="951"/>
      <c r="F21" s="951"/>
      <c r="G21" s="951"/>
      <c r="H21" s="951"/>
      <c r="I21" s="951"/>
      <c r="J21" s="951"/>
      <c r="K21" s="948" t="str">
        <f t="shared" si="4"/>
        <v/>
      </c>
      <c r="L21" s="951"/>
      <c r="M21" s="948" t="str">
        <f t="shared" si="3"/>
        <v/>
      </c>
      <c r="N21" s="541"/>
      <c r="O21" s="543" t="str">
        <f t="shared" si="0"/>
        <v/>
      </c>
      <c r="P21" s="543" t="str">
        <f t="shared" si="0"/>
        <v/>
      </c>
      <c r="Q21" s="543" t="str">
        <f t="shared" si="0"/>
        <v/>
      </c>
      <c r="R21" s="541"/>
      <c r="S21" s="543" t="str">
        <f t="shared" si="1"/>
        <v/>
      </c>
      <c r="T21" s="543" t="str">
        <f t="shared" si="1"/>
        <v/>
      </c>
      <c r="U21" s="543" t="str">
        <f t="shared" si="1"/>
        <v/>
      </c>
      <c r="V21" s="541"/>
      <c r="W21" s="543" t="str">
        <f t="shared" si="2"/>
        <v/>
      </c>
      <c r="X21" s="543" t="str">
        <f t="shared" si="2"/>
        <v/>
      </c>
      <c r="Y21" s="543" t="str">
        <f t="shared" si="2"/>
        <v/>
      </c>
    </row>
    <row r="22" spans="1:25" ht="14.5" customHeight="1">
      <c r="A22" s="942">
        <v>12</v>
      </c>
      <c r="B22" s="951"/>
      <c r="C22" s="951"/>
      <c r="D22" s="951"/>
      <c r="E22" s="951"/>
      <c r="F22" s="951"/>
      <c r="G22" s="951"/>
      <c r="H22" s="951"/>
      <c r="I22" s="951"/>
      <c r="J22" s="951"/>
      <c r="K22" s="948" t="str">
        <f t="shared" si="4"/>
        <v/>
      </c>
      <c r="L22" s="951"/>
      <c r="M22" s="948" t="str">
        <f t="shared" si="3"/>
        <v/>
      </c>
      <c r="N22" s="541"/>
      <c r="O22" s="543" t="str">
        <f t="shared" si="0"/>
        <v/>
      </c>
      <c r="P22" s="543" t="str">
        <f t="shared" si="0"/>
        <v/>
      </c>
      <c r="Q22" s="543" t="str">
        <f t="shared" si="0"/>
        <v/>
      </c>
      <c r="R22" s="541"/>
      <c r="S22" s="543" t="str">
        <f t="shared" si="1"/>
        <v/>
      </c>
      <c r="T22" s="543" t="str">
        <f t="shared" si="1"/>
        <v/>
      </c>
      <c r="U22" s="543" t="str">
        <f t="shared" si="1"/>
        <v/>
      </c>
      <c r="V22" s="541"/>
      <c r="W22" s="543" t="str">
        <f t="shared" si="2"/>
        <v/>
      </c>
      <c r="X22" s="543" t="str">
        <f t="shared" si="2"/>
        <v/>
      </c>
      <c r="Y22" s="543" t="str">
        <f t="shared" si="2"/>
        <v/>
      </c>
    </row>
    <row r="23" spans="1:25" ht="14.5" customHeight="1">
      <c r="A23" s="942">
        <v>13</v>
      </c>
      <c r="B23" s="951"/>
      <c r="C23" s="951"/>
      <c r="D23" s="951"/>
      <c r="E23" s="951"/>
      <c r="F23" s="951"/>
      <c r="G23" s="951"/>
      <c r="H23" s="951"/>
      <c r="I23" s="951"/>
      <c r="J23" s="951"/>
      <c r="K23" s="948" t="str">
        <f t="shared" si="4"/>
        <v/>
      </c>
      <c r="L23" s="951"/>
      <c r="M23" s="948" t="str">
        <f t="shared" si="3"/>
        <v/>
      </c>
      <c r="N23" s="541"/>
      <c r="O23" s="543" t="str">
        <f t="shared" si="0"/>
        <v/>
      </c>
      <c r="P23" s="543" t="str">
        <f t="shared" si="0"/>
        <v/>
      </c>
      <c r="Q23" s="543" t="str">
        <f t="shared" si="0"/>
        <v/>
      </c>
      <c r="R23" s="541"/>
      <c r="S23" s="543" t="str">
        <f t="shared" si="1"/>
        <v/>
      </c>
      <c r="T23" s="543" t="str">
        <f t="shared" si="1"/>
        <v/>
      </c>
      <c r="U23" s="543" t="str">
        <f t="shared" si="1"/>
        <v/>
      </c>
      <c r="V23" s="541"/>
      <c r="W23" s="543" t="str">
        <f t="shared" si="2"/>
        <v/>
      </c>
      <c r="X23" s="543" t="str">
        <f t="shared" si="2"/>
        <v/>
      </c>
      <c r="Y23" s="543" t="str">
        <f t="shared" si="2"/>
        <v/>
      </c>
    </row>
    <row r="24" spans="1:25" ht="14.5" customHeight="1">
      <c r="A24" s="942">
        <v>14</v>
      </c>
      <c r="B24" s="951"/>
      <c r="C24" s="951"/>
      <c r="D24" s="951"/>
      <c r="E24" s="951"/>
      <c r="F24" s="951"/>
      <c r="G24" s="951"/>
      <c r="H24" s="951"/>
      <c r="I24" s="951"/>
      <c r="J24" s="951"/>
      <c r="K24" s="948" t="str">
        <f t="shared" si="4"/>
        <v/>
      </c>
      <c r="L24" s="951"/>
      <c r="M24" s="948" t="str">
        <f t="shared" si="3"/>
        <v/>
      </c>
      <c r="N24" s="541"/>
      <c r="O24" s="543" t="str">
        <f t="shared" si="0"/>
        <v/>
      </c>
      <c r="P24" s="543" t="str">
        <f t="shared" si="0"/>
        <v/>
      </c>
      <c r="Q24" s="543" t="str">
        <f t="shared" si="0"/>
        <v/>
      </c>
      <c r="R24" s="541"/>
      <c r="S24" s="543" t="str">
        <f t="shared" si="1"/>
        <v/>
      </c>
      <c r="T24" s="543" t="str">
        <f t="shared" si="1"/>
        <v/>
      </c>
      <c r="U24" s="543" t="str">
        <f t="shared" si="1"/>
        <v/>
      </c>
      <c r="V24" s="541"/>
      <c r="W24" s="543" t="str">
        <f t="shared" si="2"/>
        <v/>
      </c>
      <c r="X24" s="543" t="str">
        <f t="shared" si="2"/>
        <v/>
      </c>
      <c r="Y24" s="543" t="str">
        <f t="shared" si="2"/>
        <v/>
      </c>
    </row>
    <row r="25" spans="1:25" ht="14.5" customHeight="1">
      <c r="A25" s="942">
        <v>15</v>
      </c>
      <c r="B25" s="951"/>
      <c r="C25" s="951"/>
      <c r="D25" s="951"/>
      <c r="E25" s="951"/>
      <c r="F25" s="951"/>
      <c r="G25" s="951"/>
      <c r="H25" s="951"/>
      <c r="I25" s="951"/>
      <c r="J25" s="951"/>
      <c r="K25" s="948" t="str">
        <f t="shared" si="4"/>
        <v/>
      </c>
      <c r="L25" s="951"/>
      <c r="M25" s="948" t="str">
        <f t="shared" si="3"/>
        <v/>
      </c>
      <c r="N25" s="541"/>
      <c r="O25" s="543" t="str">
        <f t="shared" si="0"/>
        <v/>
      </c>
      <c r="P25" s="543" t="str">
        <f t="shared" si="0"/>
        <v/>
      </c>
      <c r="Q25" s="543" t="str">
        <f>IF(D25&lt;&gt;"",IF(AND(D25=0,G25=0),"a",IF(AND(D25=1,G25=0),"b",IF(AND(D25=0,G25=1),"c","d"))),"")</f>
        <v/>
      </c>
      <c r="R25" s="541"/>
      <c r="S25" s="543" t="str">
        <f t="shared" si="1"/>
        <v/>
      </c>
      <c r="T25" s="543" t="str">
        <f t="shared" si="1"/>
        <v/>
      </c>
      <c r="U25" s="543" t="str">
        <f t="shared" si="1"/>
        <v/>
      </c>
      <c r="V25" s="541"/>
      <c r="W25" s="543" t="str">
        <f t="shared" si="2"/>
        <v/>
      </c>
      <c r="X25" s="543" t="str">
        <f t="shared" si="2"/>
        <v/>
      </c>
      <c r="Y25" s="543" t="str">
        <f t="shared" si="2"/>
        <v/>
      </c>
    </row>
    <row r="26" spans="1:25" ht="14.5" customHeight="1">
      <c r="A26" s="942">
        <v>16</v>
      </c>
      <c r="B26" s="951"/>
      <c r="C26" s="951"/>
      <c r="D26" s="951"/>
      <c r="E26" s="951"/>
      <c r="F26" s="951"/>
      <c r="G26" s="951"/>
      <c r="H26" s="951"/>
      <c r="I26" s="951"/>
      <c r="J26" s="951"/>
      <c r="K26" s="948" t="str">
        <f t="shared" si="4"/>
        <v/>
      </c>
      <c r="L26" s="951"/>
      <c r="M26" s="948" t="str">
        <f t="shared" si="3"/>
        <v/>
      </c>
      <c r="N26" s="541"/>
      <c r="O26" s="543" t="str">
        <f t="shared" si="0"/>
        <v/>
      </c>
      <c r="P26" s="543" t="str">
        <f t="shared" si="0"/>
        <v/>
      </c>
      <c r="Q26" s="543" t="str">
        <f t="shared" si="0"/>
        <v/>
      </c>
      <c r="R26" s="541"/>
      <c r="S26" s="543" t="str">
        <f t="shared" si="1"/>
        <v/>
      </c>
      <c r="T26" s="543" t="str">
        <f t="shared" si="1"/>
        <v/>
      </c>
      <c r="U26" s="543" t="str">
        <f t="shared" si="1"/>
        <v/>
      </c>
      <c r="V26" s="541"/>
      <c r="W26" s="543" t="str">
        <f t="shared" si="2"/>
        <v/>
      </c>
      <c r="X26" s="543" t="str">
        <f t="shared" si="2"/>
        <v/>
      </c>
      <c r="Y26" s="543" t="str">
        <f t="shared" si="2"/>
        <v/>
      </c>
    </row>
    <row r="27" spans="1:25" ht="14.5" customHeight="1">
      <c r="A27" s="942">
        <v>17</v>
      </c>
      <c r="B27" s="951"/>
      <c r="C27" s="951"/>
      <c r="D27" s="951"/>
      <c r="E27" s="951"/>
      <c r="F27" s="951"/>
      <c r="G27" s="951"/>
      <c r="H27" s="951"/>
      <c r="I27" s="951"/>
      <c r="J27" s="951"/>
      <c r="K27" s="948" t="str">
        <f t="shared" si="4"/>
        <v/>
      </c>
      <c r="L27" s="951"/>
      <c r="M27" s="948" t="str">
        <f t="shared" si="3"/>
        <v/>
      </c>
      <c r="N27" s="541"/>
      <c r="O27" s="543" t="str">
        <f t="shared" si="0"/>
        <v/>
      </c>
      <c r="P27" s="543" t="str">
        <f t="shared" si="0"/>
        <v/>
      </c>
      <c r="Q27" s="543" t="str">
        <f t="shared" si="0"/>
        <v/>
      </c>
      <c r="R27" s="541"/>
      <c r="S27" s="543" t="str">
        <f t="shared" si="1"/>
        <v/>
      </c>
      <c r="T27" s="543" t="str">
        <f t="shared" si="1"/>
        <v/>
      </c>
      <c r="U27" s="543" t="str">
        <f t="shared" si="1"/>
        <v/>
      </c>
      <c r="V27" s="541"/>
      <c r="W27" s="543" t="str">
        <f t="shared" si="2"/>
        <v/>
      </c>
      <c r="X27" s="543" t="str">
        <f t="shared" si="2"/>
        <v/>
      </c>
      <c r="Y27" s="543" t="str">
        <f t="shared" si="2"/>
        <v/>
      </c>
    </row>
    <row r="28" spans="1:25" ht="14.5" customHeight="1">
      <c r="A28" s="942">
        <v>18</v>
      </c>
      <c r="B28" s="951"/>
      <c r="C28" s="951"/>
      <c r="D28" s="951"/>
      <c r="E28" s="951"/>
      <c r="F28" s="951"/>
      <c r="G28" s="951"/>
      <c r="H28" s="951"/>
      <c r="I28" s="951"/>
      <c r="J28" s="951"/>
      <c r="K28" s="948" t="str">
        <f t="shared" si="4"/>
        <v/>
      </c>
      <c r="L28" s="951"/>
      <c r="M28" s="948" t="str">
        <f t="shared" si="3"/>
        <v/>
      </c>
      <c r="N28" s="541"/>
      <c r="O28" s="543" t="str">
        <f t="shared" si="0"/>
        <v/>
      </c>
      <c r="P28" s="543" t="str">
        <f t="shared" si="0"/>
        <v/>
      </c>
      <c r="Q28" s="543" t="str">
        <f t="shared" si="0"/>
        <v/>
      </c>
      <c r="R28" s="541"/>
      <c r="S28" s="543" t="str">
        <f t="shared" si="1"/>
        <v/>
      </c>
      <c r="T28" s="543" t="str">
        <f t="shared" si="1"/>
        <v/>
      </c>
      <c r="U28" s="543" t="str">
        <f t="shared" si="1"/>
        <v/>
      </c>
      <c r="V28" s="541"/>
      <c r="W28" s="543" t="str">
        <f t="shared" si="2"/>
        <v/>
      </c>
      <c r="X28" s="543" t="str">
        <f t="shared" si="2"/>
        <v/>
      </c>
      <c r="Y28" s="543" t="str">
        <f t="shared" si="2"/>
        <v/>
      </c>
    </row>
    <row r="29" spans="1:25" ht="14.5" customHeight="1">
      <c r="A29" s="942">
        <v>19</v>
      </c>
      <c r="B29" s="951"/>
      <c r="C29" s="951"/>
      <c r="D29" s="951"/>
      <c r="E29" s="951"/>
      <c r="F29" s="951"/>
      <c r="G29" s="951"/>
      <c r="H29" s="951"/>
      <c r="I29" s="951"/>
      <c r="J29" s="951"/>
      <c r="K29" s="948" t="str">
        <f t="shared" si="4"/>
        <v/>
      </c>
      <c r="L29" s="951"/>
      <c r="M29" s="948" t="str">
        <f t="shared" si="3"/>
        <v/>
      </c>
      <c r="N29" s="541"/>
      <c r="O29" s="543" t="str">
        <f t="shared" si="0"/>
        <v/>
      </c>
      <c r="P29" s="543" t="str">
        <f t="shared" si="0"/>
        <v/>
      </c>
      <c r="Q29" s="543" t="str">
        <f t="shared" si="0"/>
        <v/>
      </c>
      <c r="R29" s="541"/>
      <c r="S29" s="543" t="str">
        <f t="shared" si="1"/>
        <v/>
      </c>
      <c r="T29" s="543" t="str">
        <f t="shared" si="1"/>
        <v/>
      </c>
      <c r="U29" s="543" t="str">
        <f t="shared" si="1"/>
        <v/>
      </c>
      <c r="V29" s="541"/>
      <c r="W29" s="543" t="str">
        <f t="shared" si="2"/>
        <v/>
      </c>
      <c r="X29" s="543" t="str">
        <f t="shared" si="2"/>
        <v/>
      </c>
      <c r="Y29" s="543" t="str">
        <f t="shared" si="2"/>
        <v/>
      </c>
    </row>
    <row r="30" spans="1:25" ht="14.5" customHeight="1">
      <c r="A30" s="942">
        <v>20</v>
      </c>
      <c r="B30" s="951"/>
      <c r="C30" s="951"/>
      <c r="D30" s="951"/>
      <c r="E30" s="951"/>
      <c r="F30" s="951"/>
      <c r="G30" s="951"/>
      <c r="H30" s="951"/>
      <c r="I30" s="951"/>
      <c r="J30" s="951"/>
      <c r="K30" s="948" t="str">
        <f t="shared" si="4"/>
        <v/>
      </c>
      <c r="L30" s="951"/>
      <c r="M30" s="948" t="str">
        <f t="shared" si="3"/>
        <v/>
      </c>
      <c r="N30" s="541"/>
      <c r="O30" s="543" t="str">
        <f t="shared" si="0"/>
        <v/>
      </c>
      <c r="P30" s="543" t="str">
        <f t="shared" si="0"/>
        <v/>
      </c>
      <c r="Q30" s="543" t="str">
        <f t="shared" si="0"/>
        <v/>
      </c>
      <c r="R30" s="541"/>
      <c r="S30" s="543" t="str">
        <f t="shared" si="1"/>
        <v/>
      </c>
      <c r="T30" s="543" t="str">
        <f t="shared" si="1"/>
        <v/>
      </c>
      <c r="U30" s="543" t="str">
        <f t="shared" si="1"/>
        <v/>
      </c>
      <c r="V30" s="541"/>
      <c r="W30" s="543" t="str">
        <f t="shared" si="2"/>
        <v/>
      </c>
      <c r="X30" s="543" t="str">
        <f t="shared" si="2"/>
        <v/>
      </c>
      <c r="Y30" s="543" t="str">
        <f t="shared" si="2"/>
        <v/>
      </c>
    </row>
    <row r="31" spans="1:25" ht="14.5" customHeight="1">
      <c r="A31" s="942">
        <v>21</v>
      </c>
      <c r="B31" s="951"/>
      <c r="C31" s="951"/>
      <c r="D31" s="951"/>
      <c r="E31" s="951"/>
      <c r="F31" s="951"/>
      <c r="G31" s="951"/>
      <c r="H31" s="951"/>
      <c r="I31" s="951"/>
      <c r="J31" s="951"/>
      <c r="K31" s="948" t="str">
        <f t="shared" si="4"/>
        <v/>
      </c>
      <c r="L31" s="951"/>
      <c r="M31" s="948" t="str">
        <f t="shared" si="3"/>
        <v/>
      </c>
      <c r="N31" s="541"/>
      <c r="O31" s="543" t="str">
        <f t="shared" si="0"/>
        <v/>
      </c>
      <c r="P31" s="543" t="str">
        <f t="shared" si="0"/>
        <v/>
      </c>
      <c r="Q31" s="543" t="str">
        <f t="shared" si="0"/>
        <v/>
      </c>
      <c r="R31" s="541"/>
      <c r="S31" s="543" t="str">
        <f t="shared" si="1"/>
        <v/>
      </c>
      <c r="T31" s="543" t="str">
        <f t="shared" si="1"/>
        <v/>
      </c>
      <c r="U31" s="543" t="str">
        <f t="shared" si="1"/>
        <v/>
      </c>
      <c r="V31" s="541"/>
      <c r="W31" s="543" t="str">
        <f t="shared" si="2"/>
        <v/>
      </c>
      <c r="X31" s="543" t="str">
        <f t="shared" si="2"/>
        <v/>
      </c>
      <c r="Y31" s="543" t="str">
        <f t="shared" si="2"/>
        <v/>
      </c>
    </row>
    <row r="32" spans="1:25" ht="14.5" customHeight="1">
      <c r="A32" s="942">
        <v>22</v>
      </c>
      <c r="B32" s="951"/>
      <c r="C32" s="951"/>
      <c r="D32" s="951"/>
      <c r="E32" s="951"/>
      <c r="F32" s="951"/>
      <c r="G32" s="951"/>
      <c r="H32" s="951"/>
      <c r="I32" s="951"/>
      <c r="J32" s="951"/>
      <c r="K32" s="948" t="str">
        <f t="shared" si="4"/>
        <v/>
      </c>
      <c r="L32" s="951"/>
      <c r="M32" s="948" t="str">
        <f t="shared" si="3"/>
        <v/>
      </c>
      <c r="N32" s="541"/>
      <c r="O32" s="543" t="str">
        <f t="shared" si="0"/>
        <v/>
      </c>
      <c r="P32" s="543" t="str">
        <f t="shared" si="0"/>
        <v/>
      </c>
      <c r="Q32" s="543" t="str">
        <f t="shared" si="0"/>
        <v/>
      </c>
      <c r="R32" s="541"/>
      <c r="S32" s="543" t="str">
        <f t="shared" si="1"/>
        <v/>
      </c>
      <c r="T32" s="543" t="str">
        <f t="shared" si="1"/>
        <v/>
      </c>
      <c r="U32" s="543" t="str">
        <f t="shared" si="1"/>
        <v/>
      </c>
      <c r="V32" s="541"/>
      <c r="W32" s="543" t="str">
        <f t="shared" si="2"/>
        <v/>
      </c>
      <c r="X32" s="543" t="str">
        <f t="shared" si="2"/>
        <v/>
      </c>
      <c r="Y32" s="543" t="str">
        <f t="shared" si="2"/>
        <v/>
      </c>
    </row>
    <row r="33" spans="1:25" ht="14.5" customHeight="1">
      <c r="A33" s="942">
        <v>23</v>
      </c>
      <c r="B33" s="951"/>
      <c r="C33" s="951"/>
      <c r="D33" s="951"/>
      <c r="E33" s="951"/>
      <c r="F33" s="951"/>
      <c r="G33" s="951"/>
      <c r="H33" s="951"/>
      <c r="I33" s="951"/>
      <c r="J33" s="951"/>
      <c r="K33" s="948" t="str">
        <f t="shared" si="4"/>
        <v/>
      </c>
      <c r="L33" s="951"/>
      <c r="M33" s="948" t="str">
        <f t="shared" si="3"/>
        <v/>
      </c>
      <c r="N33" s="541"/>
      <c r="O33" s="543" t="str">
        <f t="shared" si="0"/>
        <v/>
      </c>
      <c r="P33" s="543" t="str">
        <f t="shared" si="0"/>
        <v/>
      </c>
      <c r="Q33" s="543" t="str">
        <f t="shared" si="0"/>
        <v/>
      </c>
      <c r="R33" s="541"/>
      <c r="S33" s="543" t="str">
        <f t="shared" si="1"/>
        <v/>
      </c>
      <c r="T33" s="543" t="str">
        <f t="shared" si="1"/>
        <v/>
      </c>
      <c r="U33" s="543" t="str">
        <f t="shared" si="1"/>
        <v/>
      </c>
      <c r="V33" s="541"/>
      <c r="W33" s="543" t="str">
        <f t="shared" si="2"/>
        <v/>
      </c>
      <c r="X33" s="543" t="str">
        <f t="shared" si="2"/>
        <v/>
      </c>
      <c r="Y33" s="543" t="str">
        <f t="shared" si="2"/>
        <v/>
      </c>
    </row>
    <row r="34" spans="1:25" ht="14.5" customHeight="1">
      <c r="A34" s="942">
        <v>24</v>
      </c>
      <c r="B34" s="951"/>
      <c r="C34" s="951"/>
      <c r="D34" s="951"/>
      <c r="E34" s="951"/>
      <c r="F34" s="951"/>
      <c r="G34" s="951"/>
      <c r="H34" s="951"/>
      <c r="I34" s="951"/>
      <c r="J34" s="951"/>
      <c r="K34" s="948" t="str">
        <f t="shared" si="4"/>
        <v/>
      </c>
      <c r="L34" s="951"/>
      <c r="M34" s="948" t="str">
        <f t="shared" si="3"/>
        <v/>
      </c>
      <c r="N34" s="541"/>
      <c r="O34" s="543" t="str">
        <f t="shared" si="0"/>
        <v/>
      </c>
      <c r="P34" s="543" t="str">
        <f t="shared" si="0"/>
        <v/>
      </c>
      <c r="Q34" s="543" t="str">
        <f t="shared" si="0"/>
        <v/>
      </c>
      <c r="R34" s="541"/>
      <c r="S34" s="543" t="str">
        <f t="shared" si="1"/>
        <v/>
      </c>
      <c r="T34" s="543" t="str">
        <f t="shared" si="1"/>
        <v/>
      </c>
      <c r="U34" s="543" t="str">
        <f t="shared" si="1"/>
        <v/>
      </c>
      <c r="V34" s="541"/>
      <c r="W34" s="543" t="str">
        <f t="shared" si="2"/>
        <v/>
      </c>
      <c r="X34" s="543" t="str">
        <f t="shared" si="2"/>
        <v/>
      </c>
      <c r="Y34" s="543" t="str">
        <f t="shared" si="2"/>
        <v/>
      </c>
    </row>
    <row r="35" spans="1:25" ht="14.5" customHeight="1">
      <c r="A35" s="942">
        <v>25</v>
      </c>
      <c r="B35" s="951"/>
      <c r="C35" s="951"/>
      <c r="D35" s="951"/>
      <c r="E35" s="951"/>
      <c r="F35" s="951"/>
      <c r="G35" s="951"/>
      <c r="H35" s="951"/>
      <c r="I35" s="951"/>
      <c r="J35" s="951"/>
      <c r="K35" s="948" t="str">
        <f t="shared" si="4"/>
        <v/>
      </c>
      <c r="L35" s="951"/>
      <c r="M35" s="948" t="str">
        <f t="shared" si="3"/>
        <v/>
      </c>
      <c r="N35" s="541"/>
      <c r="O35" s="543" t="str">
        <f t="shared" si="0"/>
        <v/>
      </c>
      <c r="P35" s="543" t="str">
        <f t="shared" si="0"/>
        <v/>
      </c>
      <c r="Q35" s="543" t="str">
        <f t="shared" si="0"/>
        <v/>
      </c>
      <c r="R35" s="541"/>
      <c r="S35" s="543" t="str">
        <f t="shared" si="1"/>
        <v/>
      </c>
      <c r="T35" s="543" t="str">
        <f t="shared" si="1"/>
        <v/>
      </c>
      <c r="U35" s="543" t="str">
        <f t="shared" si="1"/>
        <v/>
      </c>
      <c r="V35" s="541"/>
      <c r="W35" s="543" t="str">
        <f t="shared" si="2"/>
        <v/>
      </c>
      <c r="X35" s="543" t="str">
        <f t="shared" si="2"/>
        <v/>
      </c>
      <c r="Y35" s="543" t="str">
        <f t="shared" si="2"/>
        <v/>
      </c>
    </row>
    <row r="36" spans="1:25" ht="14.5" customHeight="1">
      <c r="A36" s="942">
        <v>26</v>
      </c>
      <c r="B36" s="951"/>
      <c r="C36" s="951"/>
      <c r="D36" s="951"/>
      <c r="E36" s="951"/>
      <c r="F36" s="951"/>
      <c r="G36" s="951"/>
      <c r="H36" s="951"/>
      <c r="I36" s="951"/>
      <c r="J36" s="951"/>
      <c r="K36" s="948" t="str">
        <f t="shared" si="4"/>
        <v/>
      </c>
      <c r="L36" s="951"/>
      <c r="M36" s="948" t="str">
        <f t="shared" si="3"/>
        <v/>
      </c>
      <c r="N36" s="541"/>
      <c r="O36" s="543" t="str">
        <f t="shared" si="0"/>
        <v/>
      </c>
      <c r="P36" s="543" t="str">
        <f t="shared" si="0"/>
        <v/>
      </c>
      <c r="Q36" s="543" t="str">
        <f t="shared" si="0"/>
        <v/>
      </c>
      <c r="R36" s="541"/>
      <c r="S36" s="543" t="str">
        <f t="shared" si="1"/>
        <v/>
      </c>
      <c r="T36" s="543" t="str">
        <f t="shared" si="1"/>
        <v/>
      </c>
      <c r="U36" s="543" t="str">
        <f t="shared" si="1"/>
        <v/>
      </c>
      <c r="V36" s="541"/>
      <c r="W36" s="543" t="str">
        <f t="shared" si="2"/>
        <v/>
      </c>
      <c r="X36" s="543" t="str">
        <f t="shared" si="2"/>
        <v/>
      </c>
      <c r="Y36" s="543" t="str">
        <f t="shared" si="2"/>
        <v/>
      </c>
    </row>
    <row r="37" spans="1:25" ht="14.5" customHeight="1">
      <c r="A37" s="942">
        <v>27</v>
      </c>
      <c r="B37" s="951"/>
      <c r="C37" s="951"/>
      <c r="D37" s="951"/>
      <c r="E37" s="951"/>
      <c r="F37" s="951"/>
      <c r="G37" s="951"/>
      <c r="H37" s="951"/>
      <c r="I37" s="951"/>
      <c r="J37" s="951"/>
      <c r="K37" s="948" t="str">
        <f t="shared" si="4"/>
        <v/>
      </c>
      <c r="L37" s="951"/>
      <c r="M37" s="948" t="str">
        <f t="shared" si="3"/>
        <v/>
      </c>
      <c r="N37" s="541"/>
      <c r="O37" s="543" t="str">
        <f t="shared" si="0"/>
        <v/>
      </c>
      <c r="P37" s="543" t="str">
        <f t="shared" si="0"/>
        <v/>
      </c>
      <c r="Q37" s="543" t="str">
        <f t="shared" si="0"/>
        <v/>
      </c>
      <c r="R37" s="541"/>
      <c r="S37" s="543" t="str">
        <f t="shared" si="1"/>
        <v/>
      </c>
      <c r="T37" s="543" t="str">
        <f t="shared" si="1"/>
        <v/>
      </c>
      <c r="U37" s="543" t="str">
        <f t="shared" si="1"/>
        <v/>
      </c>
      <c r="V37" s="541"/>
      <c r="W37" s="543" t="str">
        <f t="shared" si="2"/>
        <v/>
      </c>
      <c r="X37" s="543" t="str">
        <f t="shared" si="2"/>
        <v/>
      </c>
      <c r="Y37" s="543" t="str">
        <f t="shared" si="2"/>
        <v/>
      </c>
    </row>
    <row r="38" spans="1:25" ht="14.5" customHeight="1">
      <c r="A38" s="942">
        <v>28</v>
      </c>
      <c r="B38" s="951"/>
      <c r="C38" s="951"/>
      <c r="D38" s="951"/>
      <c r="E38" s="951"/>
      <c r="F38" s="951"/>
      <c r="G38" s="951"/>
      <c r="H38" s="951"/>
      <c r="I38" s="951"/>
      <c r="J38" s="951"/>
      <c r="K38" s="948" t="str">
        <f t="shared" si="4"/>
        <v/>
      </c>
      <c r="L38" s="951"/>
      <c r="M38" s="948" t="str">
        <f t="shared" si="3"/>
        <v/>
      </c>
      <c r="N38" s="541"/>
      <c r="O38" s="543" t="str">
        <f t="shared" si="0"/>
        <v/>
      </c>
      <c r="P38" s="543" t="str">
        <f t="shared" si="0"/>
        <v/>
      </c>
      <c r="Q38" s="543" t="str">
        <f t="shared" si="0"/>
        <v/>
      </c>
      <c r="R38" s="541"/>
      <c r="S38" s="543" t="str">
        <f t="shared" si="1"/>
        <v/>
      </c>
      <c r="T38" s="543" t="str">
        <f t="shared" si="1"/>
        <v/>
      </c>
      <c r="U38" s="543" t="str">
        <f t="shared" si="1"/>
        <v/>
      </c>
      <c r="V38" s="541"/>
      <c r="W38" s="543" t="str">
        <f t="shared" si="2"/>
        <v/>
      </c>
      <c r="X38" s="543" t="str">
        <f t="shared" si="2"/>
        <v/>
      </c>
      <c r="Y38" s="543" t="str">
        <f t="shared" si="2"/>
        <v/>
      </c>
    </row>
    <row r="39" spans="1:25" ht="14.5" customHeight="1">
      <c r="A39" s="942">
        <v>29</v>
      </c>
      <c r="B39" s="951"/>
      <c r="C39" s="951"/>
      <c r="D39" s="951"/>
      <c r="E39" s="951"/>
      <c r="F39" s="951"/>
      <c r="G39" s="951"/>
      <c r="H39" s="951"/>
      <c r="I39" s="951"/>
      <c r="J39" s="951"/>
      <c r="K39" s="948" t="str">
        <f t="shared" si="4"/>
        <v/>
      </c>
      <c r="L39" s="951"/>
      <c r="M39" s="948" t="str">
        <f t="shared" si="3"/>
        <v/>
      </c>
      <c r="N39" s="541"/>
      <c r="O39" s="543" t="str">
        <f t="shared" si="0"/>
        <v/>
      </c>
      <c r="P39" s="543" t="str">
        <f t="shared" si="0"/>
        <v/>
      </c>
      <c r="Q39" s="543" t="str">
        <f t="shared" si="0"/>
        <v/>
      </c>
      <c r="R39" s="541"/>
      <c r="S39" s="543" t="str">
        <f t="shared" si="1"/>
        <v/>
      </c>
      <c r="T39" s="543" t="str">
        <f t="shared" si="1"/>
        <v/>
      </c>
      <c r="U39" s="543" t="str">
        <f t="shared" si="1"/>
        <v/>
      </c>
      <c r="V39" s="541"/>
      <c r="W39" s="543" t="str">
        <f t="shared" si="2"/>
        <v/>
      </c>
      <c r="X39" s="543" t="str">
        <f t="shared" si="2"/>
        <v/>
      </c>
      <c r="Y39" s="543" t="str">
        <f t="shared" si="2"/>
        <v/>
      </c>
    </row>
    <row r="40" spans="1:25" ht="14.5" customHeight="1">
      <c r="A40" s="942">
        <v>30</v>
      </c>
      <c r="B40" s="951"/>
      <c r="C40" s="951"/>
      <c r="D40" s="951"/>
      <c r="E40" s="951"/>
      <c r="F40" s="951"/>
      <c r="G40" s="951"/>
      <c r="H40" s="951"/>
      <c r="I40" s="951"/>
      <c r="J40" s="951"/>
      <c r="K40" s="948" t="str">
        <f t="shared" si="4"/>
        <v/>
      </c>
      <c r="L40" s="951"/>
      <c r="M40" s="948" t="str">
        <f t="shared" si="3"/>
        <v/>
      </c>
      <c r="N40" s="541"/>
      <c r="O40" s="543" t="str">
        <f t="shared" si="0"/>
        <v/>
      </c>
      <c r="P40" s="543" t="str">
        <f t="shared" si="0"/>
        <v/>
      </c>
      <c r="Q40" s="543" t="str">
        <f t="shared" si="0"/>
        <v/>
      </c>
      <c r="R40" s="541"/>
      <c r="S40" s="543" t="str">
        <f t="shared" si="1"/>
        <v/>
      </c>
      <c r="T40" s="543" t="str">
        <f t="shared" si="1"/>
        <v/>
      </c>
      <c r="U40" s="543" t="str">
        <f t="shared" si="1"/>
        <v/>
      </c>
      <c r="V40" s="541"/>
      <c r="W40" s="543" t="str">
        <f t="shared" si="2"/>
        <v/>
      </c>
      <c r="X40" s="543" t="str">
        <f t="shared" si="2"/>
        <v/>
      </c>
      <c r="Y40" s="543" t="str">
        <f t="shared" si="2"/>
        <v/>
      </c>
    </row>
    <row r="41" spans="1:25" ht="14.5" customHeight="1">
      <c r="A41" s="942">
        <v>31</v>
      </c>
      <c r="B41" s="951"/>
      <c r="C41" s="951"/>
      <c r="D41" s="951"/>
      <c r="E41" s="951"/>
      <c r="F41" s="951"/>
      <c r="G41" s="951"/>
      <c r="H41" s="951"/>
      <c r="I41" s="951"/>
      <c r="J41" s="951"/>
      <c r="K41" s="948" t="str">
        <f t="shared" si="4"/>
        <v/>
      </c>
      <c r="L41" s="951"/>
      <c r="M41" s="948" t="str">
        <f t="shared" si="3"/>
        <v/>
      </c>
      <c r="N41" s="541"/>
      <c r="O41" s="543" t="str">
        <f t="shared" si="0"/>
        <v/>
      </c>
      <c r="P41" s="543" t="str">
        <f t="shared" si="0"/>
        <v/>
      </c>
      <c r="Q41" s="543" t="str">
        <f t="shared" si="0"/>
        <v/>
      </c>
      <c r="R41" s="541"/>
      <c r="S41" s="543" t="str">
        <f t="shared" si="1"/>
        <v/>
      </c>
      <c r="T41" s="543" t="str">
        <f t="shared" si="1"/>
        <v/>
      </c>
      <c r="U41" s="543" t="str">
        <f t="shared" si="1"/>
        <v/>
      </c>
      <c r="V41" s="541"/>
      <c r="W41" s="543" t="str">
        <f t="shared" si="2"/>
        <v/>
      </c>
      <c r="X41" s="543" t="str">
        <f t="shared" si="2"/>
        <v/>
      </c>
      <c r="Y41" s="543" t="str">
        <f t="shared" si="2"/>
        <v/>
      </c>
    </row>
    <row r="42" spans="1:25" ht="14.5" customHeight="1">
      <c r="A42" s="942">
        <v>32</v>
      </c>
      <c r="B42" s="951"/>
      <c r="C42" s="951"/>
      <c r="D42" s="951"/>
      <c r="E42" s="951"/>
      <c r="F42" s="951"/>
      <c r="G42" s="951"/>
      <c r="H42" s="951"/>
      <c r="I42" s="951"/>
      <c r="J42" s="951"/>
      <c r="K42" s="948" t="str">
        <f t="shared" si="4"/>
        <v/>
      </c>
      <c r="L42" s="951"/>
      <c r="M42" s="948" t="str">
        <f t="shared" si="3"/>
        <v/>
      </c>
      <c r="N42" s="541"/>
      <c r="O42" s="543" t="str">
        <f t="shared" si="0"/>
        <v/>
      </c>
      <c r="P42" s="543" t="str">
        <f t="shared" si="0"/>
        <v/>
      </c>
      <c r="Q42" s="543" t="str">
        <f t="shared" si="0"/>
        <v/>
      </c>
      <c r="R42" s="541"/>
      <c r="S42" s="543" t="str">
        <f t="shared" si="1"/>
        <v/>
      </c>
      <c r="T42" s="543" t="str">
        <f t="shared" si="1"/>
        <v/>
      </c>
      <c r="U42" s="543" t="str">
        <f t="shared" si="1"/>
        <v/>
      </c>
      <c r="V42" s="541"/>
      <c r="W42" s="543" t="str">
        <f t="shared" si="2"/>
        <v/>
      </c>
      <c r="X42" s="543" t="str">
        <f t="shared" si="2"/>
        <v/>
      </c>
      <c r="Y42" s="543" t="str">
        <f t="shared" si="2"/>
        <v/>
      </c>
    </row>
    <row r="43" spans="1:25" ht="14.5" customHeight="1">
      <c r="A43" s="942">
        <v>33</v>
      </c>
      <c r="B43" s="951"/>
      <c r="C43" s="951"/>
      <c r="D43" s="951"/>
      <c r="E43" s="951"/>
      <c r="F43" s="951"/>
      <c r="G43" s="951"/>
      <c r="H43" s="951"/>
      <c r="I43" s="951"/>
      <c r="J43" s="951"/>
      <c r="K43" s="948" t="str">
        <f t="shared" si="4"/>
        <v/>
      </c>
      <c r="L43" s="951"/>
      <c r="M43" s="948" t="str">
        <f t="shared" si="3"/>
        <v/>
      </c>
      <c r="N43" s="541"/>
      <c r="O43" s="543" t="str">
        <f t="shared" si="0"/>
        <v/>
      </c>
      <c r="P43" s="543" t="str">
        <f t="shared" si="0"/>
        <v/>
      </c>
      <c r="Q43" s="543" t="str">
        <f t="shared" si="0"/>
        <v/>
      </c>
      <c r="R43" s="541"/>
      <c r="S43" s="543" t="str">
        <f t="shared" si="1"/>
        <v/>
      </c>
      <c r="T43" s="543" t="str">
        <f t="shared" si="1"/>
        <v/>
      </c>
      <c r="U43" s="543" t="str">
        <f t="shared" si="1"/>
        <v/>
      </c>
      <c r="V43" s="541"/>
      <c r="W43" s="543" t="str">
        <f t="shared" si="2"/>
        <v/>
      </c>
      <c r="X43" s="543" t="str">
        <f t="shared" si="2"/>
        <v/>
      </c>
      <c r="Y43" s="543" t="str">
        <f t="shared" si="2"/>
        <v/>
      </c>
    </row>
    <row r="44" spans="1:25" ht="14.5" customHeight="1">
      <c r="A44" s="942">
        <v>34</v>
      </c>
      <c r="B44" s="951"/>
      <c r="C44" s="951"/>
      <c r="D44" s="951"/>
      <c r="E44" s="951"/>
      <c r="F44" s="951"/>
      <c r="G44" s="951"/>
      <c r="H44" s="951"/>
      <c r="I44" s="951"/>
      <c r="J44" s="951"/>
      <c r="K44" s="948" t="str">
        <f t="shared" si="4"/>
        <v/>
      </c>
      <c r="L44" s="951"/>
      <c r="M44" s="948" t="str">
        <f t="shared" si="3"/>
        <v/>
      </c>
      <c r="N44" s="541"/>
      <c r="O44" s="543" t="str">
        <f t="shared" si="0"/>
        <v/>
      </c>
      <c r="P44" s="543" t="str">
        <f t="shared" si="0"/>
        <v/>
      </c>
      <c r="Q44" s="543" t="str">
        <f t="shared" si="0"/>
        <v/>
      </c>
      <c r="R44" s="541"/>
      <c r="S44" s="543" t="str">
        <f t="shared" si="1"/>
        <v/>
      </c>
      <c r="T44" s="543" t="str">
        <f t="shared" si="1"/>
        <v/>
      </c>
      <c r="U44" s="543" t="str">
        <f t="shared" si="1"/>
        <v/>
      </c>
      <c r="V44" s="541"/>
      <c r="W44" s="543" t="str">
        <f t="shared" si="2"/>
        <v/>
      </c>
      <c r="X44" s="543" t="str">
        <f t="shared" si="2"/>
        <v/>
      </c>
      <c r="Y44" s="543" t="str">
        <f t="shared" si="2"/>
        <v/>
      </c>
    </row>
    <row r="45" spans="1:25" ht="14.5" customHeight="1">
      <c r="A45" s="942">
        <v>35</v>
      </c>
      <c r="B45" s="951"/>
      <c r="C45" s="951"/>
      <c r="D45" s="951"/>
      <c r="E45" s="951"/>
      <c r="F45" s="951"/>
      <c r="G45" s="951"/>
      <c r="H45" s="951"/>
      <c r="I45" s="951"/>
      <c r="J45" s="951"/>
      <c r="K45" s="948" t="str">
        <f t="shared" si="4"/>
        <v/>
      </c>
      <c r="L45" s="951"/>
      <c r="M45" s="948" t="str">
        <f t="shared" si="3"/>
        <v/>
      </c>
      <c r="N45" s="541"/>
      <c r="O45" s="543" t="str">
        <f t="shared" si="0"/>
        <v/>
      </c>
      <c r="P45" s="543" t="str">
        <f t="shared" si="0"/>
        <v/>
      </c>
      <c r="Q45" s="543" t="str">
        <f t="shared" si="0"/>
        <v/>
      </c>
      <c r="R45" s="541"/>
      <c r="S45" s="543" t="str">
        <f t="shared" si="1"/>
        <v/>
      </c>
      <c r="T45" s="543" t="str">
        <f t="shared" si="1"/>
        <v/>
      </c>
      <c r="U45" s="543" t="str">
        <f t="shared" si="1"/>
        <v/>
      </c>
      <c r="V45" s="541"/>
      <c r="W45" s="543" t="str">
        <f t="shared" si="2"/>
        <v/>
      </c>
      <c r="X45" s="543" t="str">
        <f t="shared" si="2"/>
        <v/>
      </c>
      <c r="Y45" s="543" t="str">
        <f t="shared" si="2"/>
        <v/>
      </c>
    </row>
    <row r="46" spans="1:25" ht="14.5" customHeight="1">
      <c r="A46" s="942">
        <v>36</v>
      </c>
      <c r="B46" s="951"/>
      <c r="C46" s="951"/>
      <c r="D46" s="951"/>
      <c r="E46" s="951"/>
      <c r="F46" s="951"/>
      <c r="G46" s="951"/>
      <c r="H46" s="951"/>
      <c r="I46" s="951"/>
      <c r="J46" s="951"/>
      <c r="K46" s="948" t="str">
        <f t="shared" si="4"/>
        <v/>
      </c>
      <c r="L46" s="951"/>
      <c r="M46" s="948" t="str">
        <f t="shared" si="3"/>
        <v/>
      </c>
      <c r="N46" s="541"/>
      <c r="O46" s="543" t="str">
        <f t="shared" si="0"/>
        <v/>
      </c>
      <c r="P46" s="543" t="str">
        <f t="shared" si="0"/>
        <v/>
      </c>
      <c r="Q46" s="543" t="str">
        <f t="shared" si="0"/>
        <v/>
      </c>
      <c r="R46" s="541"/>
      <c r="S46" s="543" t="str">
        <f t="shared" si="1"/>
        <v/>
      </c>
      <c r="T46" s="543" t="str">
        <f t="shared" si="1"/>
        <v/>
      </c>
      <c r="U46" s="543" t="str">
        <f t="shared" si="1"/>
        <v/>
      </c>
      <c r="V46" s="541"/>
      <c r="W46" s="543" t="str">
        <f t="shared" si="2"/>
        <v/>
      </c>
      <c r="X46" s="543" t="str">
        <f t="shared" si="2"/>
        <v/>
      </c>
      <c r="Y46" s="543" t="str">
        <f t="shared" si="2"/>
        <v/>
      </c>
    </row>
    <row r="47" spans="1:25" ht="14.5" customHeight="1">
      <c r="A47" s="942">
        <v>37</v>
      </c>
      <c r="B47" s="951"/>
      <c r="C47" s="951"/>
      <c r="D47" s="951"/>
      <c r="E47" s="951"/>
      <c r="F47" s="951"/>
      <c r="G47" s="951"/>
      <c r="H47" s="951"/>
      <c r="I47" s="951"/>
      <c r="J47" s="951"/>
      <c r="K47" s="948" t="str">
        <f t="shared" si="4"/>
        <v/>
      </c>
      <c r="L47" s="951"/>
      <c r="M47" s="948" t="str">
        <f t="shared" si="3"/>
        <v/>
      </c>
      <c r="N47" s="541"/>
      <c r="O47" s="543" t="str">
        <f t="shared" si="0"/>
        <v/>
      </c>
      <c r="P47" s="543" t="str">
        <f t="shared" si="0"/>
        <v/>
      </c>
      <c r="Q47" s="543" t="str">
        <f t="shared" si="0"/>
        <v/>
      </c>
      <c r="R47" s="541"/>
      <c r="S47" s="543" t="str">
        <f t="shared" si="1"/>
        <v/>
      </c>
      <c r="T47" s="543" t="str">
        <f t="shared" si="1"/>
        <v/>
      </c>
      <c r="U47" s="543" t="str">
        <f t="shared" si="1"/>
        <v/>
      </c>
      <c r="V47" s="541"/>
      <c r="W47" s="543" t="str">
        <f t="shared" si="2"/>
        <v/>
      </c>
      <c r="X47" s="543" t="str">
        <f t="shared" si="2"/>
        <v/>
      </c>
      <c r="Y47" s="543" t="str">
        <f t="shared" si="2"/>
        <v/>
      </c>
    </row>
    <row r="48" spans="1:25" ht="14.5" customHeight="1">
      <c r="A48" s="942">
        <v>38</v>
      </c>
      <c r="B48" s="951"/>
      <c r="C48" s="951"/>
      <c r="D48" s="951"/>
      <c r="E48" s="951"/>
      <c r="F48" s="951"/>
      <c r="G48" s="951"/>
      <c r="H48" s="951"/>
      <c r="I48" s="951"/>
      <c r="J48" s="951"/>
      <c r="K48" s="948" t="str">
        <f t="shared" si="4"/>
        <v/>
      </c>
      <c r="L48" s="951"/>
      <c r="M48" s="948" t="str">
        <f t="shared" si="3"/>
        <v/>
      </c>
      <c r="N48" s="541"/>
      <c r="O48" s="543" t="str">
        <f t="shared" si="0"/>
        <v/>
      </c>
      <c r="P48" s="543" t="str">
        <f t="shared" si="0"/>
        <v/>
      </c>
      <c r="Q48" s="543" t="str">
        <f t="shared" si="0"/>
        <v/>
      </c>
      <c r="R48" s="541"/>
      <c r="S48" s="543" t="str">
        <f t="shared" si="1"/>
        <v/>
      </c>
      <c r="T48" s="543" t="str">
        <f t="shared" si="1"/>
        <v/>
      </c>
      <c r="U48" s="543" t="str">
        <f t="shared" si="1"/>
        <v/>
      </c>
      <c r="V48" s="541"/>
      <c r="W48" s="543" t="str">
        <f t="shared" si="2"/>
        <v/>
      </c>
      <c r="X48" s="543" t="str">
        <f t="shared" si="2"/>
        <v/>
      </c>
      <c r="Y48" s="543" t="str">
        <f t="shared" si="2"/>
        <v/>
      </c>
    </row>
    <row r="49" spans="1:25" ht="14.5" customHeight="1">
      <c r="A49" s="942">
        <v>39</v>
      </c>
      <c r="B49" s="951"/>
      <c r="C49" s="951"/>
      <c r="D49" s="951"/>
      <c r="E49" s="951"/>
      <c r="F49" s="951"/>
      <c r="G49" s="951"/>
      <c r="H49" s="951"/>
      <c r="I49" s="951"/>
      <c r="J49" s="951"/>
      <c r="K49" s="948" t="str">
        <f t="shared" si="4"/>
        <v/>
      </c>
      <c r="L49" s="951"/>
      <c r="M49" s="948" t="str">
        <f t="shared" si="3"/>
        <v/>
      </c>
      <c r="N49" s="541"/>
      <c r="O49" s="543" t="str">
        <f t="shared" si="0"/>
        <v/>
      </c>
      <c r="P49" s="543" t="str">
        <f t="shared" si="0"/>
        <v/>
      </c>
      <c r="Q49" s="543" t="str">
        <f t="shared" si="0"/>
        <v/>
      </c>
      <c r="R49" s="541"/>
      <c r="S49" s="543" t="str">
        <f t="shared" si="1"/>
        <v/>
      </c>
      <c r="T49" s="543" t="str">
        <f t="shared" si="1"/>
        <v/>
      </c>
      <c r="U49" s="543" t="str">
        <f t="shared" si="1"/>
        <v/>
      </c>
      <c r="V49" s="541"/>
      <c r="W49" s="543" t="str">
        <f t="shared" si="2"/>
        <v/>
      </c>
      <c r="X49" s="543" t="str">
        <f t="shared" si="2"/>
        <v/>
      </c>
      <c r="Y49" s="543" t="str">
        <f t="shared" si="2"/>
        <v/>
      </c>
    </row>
    <row r="50" spans="1:25" ht="14.5" customHeight="1">
      <c r="A50" s="942">
        <v>40</v>
      </c>
      <c r="B50" s="951"/>
      <c r="C50" s="951"/>
      <c r="D50" s="951"/>
      <c r="E50" s="951"/>
      <c r="F50" s="951"/>
      <c r="G50" s="951"/>
      <c r="H50" s="951"/>
      <c r="I50" s="951"/>
      <c r="J50" s="951"/>
      <c r="K50" s="948" t="str">
        <f t="shared" si="4"/>
        <v/>
      </c>
      <c r="L50" s="951"/>
      <c r="M50" s="948" t="str">
        <f t="shared" si="3"/>
        <v/>
      </c>
      <c r="N50" s="541"/>
      <c r="O50" s="543" t="str">
        <f t="shared" si="0"/>
        <v/>
      </c>
      <c r="P50" s="543" t="str">
        <f t="shared" si="0"/>
        <v/>
      </c>
      <c r="Q50" s="543" t="str">
        <f t="shared" si="0"/>
        <v/>
      </c>
      <c r="R50" s="541"/>
      <c r="S50" s="543" t="str">
        <f t="shared" si="1"/>
        <v/>
      </c>
      <c r="T50" s="543" t="str">
        <f t="shared" si="1"/>
        <v/>
      </c>
      <c r="U50" s="543" t="str">
        <f t="shared" si="1"/>
        <v/>
      </c>
      <c r="V50" s="541"/>
      <c r="W50" s="543" t="str">
        <f t="shared" si="2"/>
        <v/>
      </c>
      <c r="X50" s="543" t="str">
        <f t="shared" si="2"/>
        <v/>
      </c>
      <c r="Y50" s="543" t="str">
        <f t="shared" si="2"/>
        <v/>
      </c>
    </row>
    <row r="51" spans="1:25" ht="14.5" customHeight="1">
      <c r="A51" s="942">
        <v>41</v>
      </c>
      <c r="B51" s="951"/>
      <c r="C51" s="951"/>
      <c r="D51" s="951"/>
      <c r="E51" s="951"/>
      <c r="F51" s="951"/>
      <c r="G51" s="951"/>
      <c r="H51" s="951"/>
      <c r="I51" s="951"/>
      <c r="J51" s="951"/>
      <c r="K51" s="948" t="str">
        <f t="shared" si="4"/>
        <v/>
      </c>
      <c r="L51" s="951"/>
      <c r="M51" s="948" t="str">
        <f t="shared" si="3"/>
        <v/>
      </c>
      <c r="N51" s="541"/>
      <c r="O51" s="543" t="str">
        <f t="shared" ref="O51:Q60" si="6">IF(B51&lt;&gt;"",IF(AND(B51=0,E51=0),"a",IF(AND(B51=1,E51=0),"b",IF(AND(B51=0,E51=1),"c","d"))),"")</f>
        <v/>
      </c>
      <c r="P51" s="543" t="str">
        <f t="shared" si="6"/>
        <v/>
      </c>
      <c r="Q51" s="543" t="str">
        <f t="shared" si="6"/>
        <v/>
      </c>
      <c r="R51" s="541"/>
      <c r="S51" s="543" t="str">
        <f t="shared" ref="S51:U60" si="7">IF(E51&lt;&gt;"",IF(AND(E51=0,H51=0),"a",IF(AND(E51=1,H51=0),"b",IF(AND(E51=0,H51=1),"c","d"))),"")</f>
        <v/>
      </c>
      <c r="T51" s="543" t="str">
        <f t="shared" si="7"/>
        <v/>
      </c>
      <c r="U51" s="543" t="str">
        <f t="shared" si="7"/>
        <v/>
      </c>
      <c r="V51" s="541"/>
      <c r="W51" s="543" t="str">
        <f t="shared" ref="W51:Y60" si="8">IF(B51&lt;&gt;"",IF(AND(B51=0,H51=0),"a",IF(AND(B51=1,H51=0),"b",IF(AND(B51=0,H51=1),"c","d"))),"")</f>
        <v/>
      </c>
      <c r="X51" s="543" t="str">
        <f t="shared" si="8"/>
        <v/>
      </c>
      <c r="Y51" s="543" t="str">
        <f t="shared" si="8"/>
        <v/>
      </c>
    </row>
    <row r="52" spans="1:25" ht="14.5" customHeight="1">
      <c r="A52" s="942">
        <v>42</v>
      </c>
      <c r="B52" s="951"/>
      <c r="C52" s="951"/>
      <c r="D52" s="951"/>
      <c r="E52" s="951"/>
      <c r="F52" s="951"/>
      <c r="G52" s="951"/>
      <c r="H52" s="951"/>
      <c r="I52" s="951"/>
      <c r="J52" s="951"/>
      <c r="K52" s="948" t="str">
        <f t="shared" si="4"/>
        <v/>
      </c>
      <c r="L52" s="951"/>
      <c r="M52" s="948" t="str">
        <f t="shared" si="3"/>
        <v/>
      </c>
      <c r="N52" s="541"/>
      <c r="O52" s="543" t="str">
        <f t="shared" si="6"/>
        <v/>
      </c>
      <c r="P52" s="543" t="str">
        <f t="shared" si="6"/>
        <v/>
      </c>
      <c r="Q52" s="543" t="str">
        <f t="shared" si="6"/>
        <v/>
      </c>
      <c r="R52" s="541"/>
      <c r="S52" s="543" t="str">
        <f t="shared" si="7"/>
        <v/>
      </c>
      <c r="T52" s="543" t="str">
        <f t="shared" si="7"/>
        <v/>
      </c>
      <c r="U52" s="543" t="str">
        <f t="shared" si="7"/>
        <v/>
      </c>
      <c r="V52" s="541"/>
      <c r="W52" s="543" t="str">
        <f t="shared" si="8"/>
        <v/>
      </c>
      <c r="X52" s="543" t="str">
        <f t="shared" si="8"/>
        <v/>
      </c>
      <c r="Y52" s="543" t="str">
        <f t="shared" si="8"/>
        <v/>
      </c>
    </row>
    <row r="53" spans="1:25" ht="14.5" customHeight="1">
      <c r="A53" s="942">
        <v>43</v>
      </c>
      <c r="B53" s="951"/>
      <c r="C53" s="951"/>
      <c r="D53" s="951"/>
      <c r="E53" s="951"/>
      <c r="F53" s="951"/>
      <c r="G53" s="951"/>
      <c r="H53" s="951"/>
      <c r="I53" s="951"/>
      <c r="J53" s="951"/>
      <c r="K53" s="948" t="str">
        <f t="shared" si="4"/>
        <v/>
      </c>
      <c r="L53" s="951"/>
      <c r="M53" s="948" t="str">
        <f t="shared" si="3"/>
        <v/>
      </c>
      <c r="N53" s="541"/>
      <c r="O53" s="543" t="str">
        <f t="shared" si="6"/>
        <v/>
      </c>
      <c r="P53" s="543" t="str">
        <f t="shared" si="6"/>
        <v/>
      </c>
      <c r="Q53" s="543" t="str">
        <f t="shared" si="6"/>
        <v/>
      </c>
      <c r="R53" s="541"/>
      <c r="S53" s="543" t="str">
        <f t="shared" si="7"/>
        <v/>
      </c>
      <c r="T53" s="543" t="str">
        <f t="shared" si="7"/>
        <v/>
      </c>
      <c r="U53" s="543" t="str">
        <f t="shared" si="7"/>
        <v/>
      </c>
      <c r="V53" s="541"/>
      <c r="W53" s="543" t="str">
        <f t="shared" si="8"/>
        <v/>
      </c>
      <c r="X53" s="543" t="str">
        <f t="shared" si="8"/>
        <v/>
      </c>
      <c r="Y53" s="543" t="str">
        <f t="shared" si="8"/>
        <v/>
      </c>
    </row>
    <row r="54" spans="1:25" ht="14.5" customHeight="1">
      <c r="A54" s="942">
        <v>44</v>
      </c>
      <c r="B54" s="951"/>
      <c r="C54" s="951"/>
      <c r="D54" s="951"/>
      <c r="E54" s="951"/>
      <c r="F54" s="951"/>
      <c r="G54" s="951"/>
      <c r="H54" s="951"/>
      <c r="I54" s="951"/>
      <c r="J54" s="951"/>
      <c r="K54" s="948" t="str">
        <f t="shared" si="4"/>
        <v/>
      </c>
      <c r="L54" s="951"/>
      <c r="M54" s="948" t="str">
        <f t="shared" si="3"/>
        <v/>
      </c>
      <c r="N54" s="541"/>
      <c r="O54" s="543" t="str">
        <f t="shared" si="6"/>
        <v/>
      </c>
      <c r="P54" s="543" t="str">
        <f t="shared" si="6"/>
        <v/>
      </c>
      <c r="Q54" s="543" t="str">
        <f t="shared" si="6"/>
        <v/>
      </c>
      <c r="R54" s="541"/>
      <c r="S54" s="543" t="str">
        <f t="shared" si="7"/>
        <v/>
      </c>
      <c r="T54" s="543" t="str">
        <f t="shared" si="7"/>
        <v/>
      </c>
      <c r="U54" s="543" t="str">
        <f t="shared" si="7"/>
        <v/>
      </c>
      <c r="V54" s="541"/>
      <c r="W54" s="543" t="str">
        <f t="shared" si="8"/>
        <v/>
      </c>
      <c r="X54" s="543" t="str">
        <f t="shared" si="8"/>
        <v/>
      </c>
      <c r="Y54" s="543" t="str">
        <f t="shared" si="8"/>
        <v/>
      </c>
    </row>
    <row r="55" spans="1:25" ht="14.5" customHeight="1">
      <c r="A55" s="942">
        <v>45</v>
      </c>
      <c r="B55" s="951"/>
      <c r="C55" s="951"/>
      <c r="D55" s="951"/>
      <c r="E55" s="951"/>
      <c r="F55" s="951"/>
      <c r="G55" s="951"/>
      <c r="H55" s="951"/>
      <c r="I55" s="951"/>
      <c r="J55" s="951"/>
      <c r="K55" s="948"/>
      <c r="L55" s="951"/>
      <c r="M55" s="948"/>
      <c r="N55" s="541"/>
      <c r="O55" s="543"/>
      <c r="P55" s="543"/>
      <c r="Q55" s="543"/>
      <c r="R55" s="541"/>
      <c r="S55" s="543"/>
      <c r="T55" s="543"/>
      <c r="U55" s="543"/>
      <c r="V55" s="541"/>
      <c r="W55" s="543"/>
      <c r="X55" s="543"/>
      <c r="Y55" s="543"/>
    </row>
    <row r="56" spans="1:25" ht="14.5" customHeight="1">
      <c r="A56" s="942">
        <v>46</v>
      </c>
      <c r="B56" s="951"/>
      <c r="C56" s="951"/>
      <c r="D56" s="951"/>
      <c r="E56" s="951"/>
      <c r="F56" s="951"/>
      <c r="G56" s="951"/>
      <c r="H56" s="951"/>
      <c r="I56" s="951"/>
      <c r="J56" s="951"/>
      <c r="K56" s="948"/>
      <c r="L56" s="951"/>
      <c r="M56" s="948"/>
      <c r="N56" s="541"/>
      <c r="O56" s="543"/>
      <c r="P56" s="543"/>
      <c r="Q56" s="543"/>
      <c r="R56" s="541"/>
      <c r="S56" s="543"/>
      <c r="T56" s="543"/>
      <c r="U56" s="543"/>
      <c r="V56" s="541"/>
      <c r="W56" s="543"/>
      <c r="X56" s="543"/>
      <c r="Y56" s="543"/>
    </row>
    <row r="57" spans="1:25" ht="14.5" customHeight="1">
      <c r="A57" s="942">
        <v>47</v>
      </c>
      <c r="B57" s="951"/>
      <c r="C57" s="951"/>
      <c r="D57" s="951"/>
      <c r="E57" s="951"/>
      <c r="F57" s="951"/>
      <c r="G57" s="951"/>
      <c r="H57" s="951"/>
      <c r="I57" s="951"/>
      <c r="J57" s="951"/>
      <c r="K57" s="948"/>
      <c r="L57" s="951"/>
      <c r="M57" s="948"/>
      <c r="N57" s="541"/>
      <c r="O57" s="543"/>
      <c r="P57" s="543"/>
      <c r="Q57" s="543"/>
      <c r="R57" s="541"/>
      <c r="S57" s="543"/>
      <c r="T57" s="543"/>
      <c r="U57" s="543"/>
      <c r="V57" s="541"/>
      <c r="W57" s="543"/>
      <c r="X57" s="543"/>
      <c r="Y57" s="543"/>
    </row>
    <row r="58" spans="1:25" ht="14.5" customHeight="1">
      <c r="A58" s="942">
        <v>48</v>
      </c>
      <c r="B58" s="951"/>
      <c r="C58" s="951"/>
      <c r="D58" s="951"/>
      <c r="E58" s="951"/>
      <c r="F58" s="951"/>
      <c r="G58" s="951"/>
      <c r="H58" s="951"/>
      <c r="I58" s="951"/>
      <c r="J58" s="951"/>
      <c r="K58" s="948" t="str">
        <f t="shared" si="4"/>
        <v/>
      </c>
      <c r="L58" s="951"/>
      <c r="M58" s="948" t="str">
        <f t="shared" si="3"/>
        <v/>
      </c>
      <c r="N58" s="541"/>
      <c r="O58" s="543" t="str">
        <f t="shared" si="6"/>
        <v/>
      </c>
      <c r="P58" s="543" t="str">
        <f t="shared" si="6"/>
        <v/>
      </c>
      <c r="Q58" s="543" t="str">
        <f t="shared" si="6"/>
        <v/>
      </c>
      <c r="R58" s="541"/>
      <c r="S58" s="543" t="str">
        <f t="shared" si="7"/>
        <v/>
      </c>
      <c r="T58" s="543" t="str">
        <f t="shared" si="7"/>
        <v/>
      </c>
      <c r="U58" s="543" t="str">
        <f t="shared" si="7"/>
        <v/>
      </c>
      <c r="V58" s="541"/>
      <c r="W58" s="543" t="str">
        <f t="shared" si="8"/>
        <v/>
      </c>
      <c r="X58" s="543" t="str">
        <f t="shared" si="8"/>
        <v/>
      </c>
      <c r="Y58" s="543" t="str">
        <f t="shared" si="8"/>
        <v/>
      </c>
    </row>
    <row r="59" spans="1:25" ht="14.5" customHeight="1">
      <c r="A59" s="942">
        <v>49</v>
      </c>
      <c r="B59" s="951"/>
      <c r="C59" s="951"/>
      <c r="D59" s="951"/>
      <c r="E59" s="951"/>
      <c r="F59" s="951"/>
      <c r="G59" s="951"/>
      <c r="H59" s="951"/>
      <c r="I59" s="951"/>
      <c r="J59" s="951"/>
      <c r="K59" s="948" t="str">
        <f t="shared" si="4"/>
        <v/>
      </c>
      <c r="L59" s="951"/>
      <c r="M59" s="948" t="str">
        <f t="shared" si="3"/>
        <v/>
      </c>
      <c r="N59" s="541"/>
      <c r="O59" s="543" t="str">
        <f t="shared" si="6"/>
        <v/>
      </c>
      <c r="P59" s="543" t="str">
        <f t="shared" si="6"/>
        <v/>
      </c>
      <c r="Q59" s="543" t="str">
        <f t="shared" si="6"/>
        <v/>
      </c>
      <c r="R59" s="541"/>
      <c r="S59" s="543" t="str">
        <f t="shared" si="7"/>
        <v/>
      </c>
      <c r="T59" s="543" t="str">
        <f t="shared" si="7"/>
        <v/>
      </c>
      <c r="U59" s="543" t="str">
        <f t="shared" si="7"/>
        <v/>
      </c>
      <c r="V59" s="541"/>
      <c r="W59" s="543" t="str">
        <f t="shared" si="8"/>
        <v/>
      </c>
      <c r="X59" s="543" t="str">
        <f t="shared" si="8"/>
        <v/>
      </c>
      <c r="Y59" s="543" t="str">
        <f t="shared" si="8"/>
        <v/>
      </c>
    </row>
    <row r="60" spans="1:25" ht="14.5" customHeight="1">
      <c r="A60" s="942">
        <v>50</v>
      </c>
      <c r="B60" s="951"/>
      <c r="C60" s="951"/>
      <c r="D60" s="951"/>
      <c r="E60" s="951"/>
      <c r="F60" s="951"/>
      <c r="G60" s="951"/>
      <c r="H60" s="951"/>
      <c r="I60" s="951"/>
      <c r="J60" s="951"/>
      <c r="K60" s="948" t="str">
        <f t="shared" si="4"/>
        <v/>
      </c>
      <c r="L60" s="951"/>
      <c r="M60" s="948" t="str">
        <f t="shared" si="3"/>
        <v/>
      </c>
      <c r="N60" s="541"/>
      <c r="O60" s="543" t="str">
        <f t="shared" si="6"/>
        <v/>
      </c>
      <c r="P60" s="543" t="str">
        <f t="shared" si="6"/>
        <v/>
      </c>
      <c r="Q60" s="543" t="str">
        <f t="shared" si="6"/>
        <v/>
      </c>
      <c r="R60" s="541"/>
      <c r="S60" s="543" t="str">
        <f t="shared" si="7"/>
        <v/>
      </c>
      <c r="T60" s="543" t="str">
        <f t="shared" si="7"/>
        <v/>
      </c>
      <c r="U60" s="543" t="str">
        <f t="shared" si="7"/>
        <v/>
      </c>
      <c r="V60" s="541"/>
      <c r="W60" s="543" t="str">
        <f t="shared" si="8"/>
        <v/>
      </c>
      <c r="X60" s="543" t="str">
        <f t="shared" si="8"/>
        <v/>
      </c>
      <c r="Y60" s="543" t="str">
        <f t="shared" si="8"/>
        <v/>
      </c>
    </row>
    <row r="61" spans="1:25" ht="7.25" customHeight="1">
      <c r="A61" s="163"/>
      <c r="B61" s="163"/>
      <c r="C61" s="163"/>
      <c r="D61" s="163"/>
      <c r="E61" s="163"/>
      <c r="F61" s="163"/>
      <c r="G61" s="163"/>
      <c r="H61" s="163"/>
      <c r="I61" s="163"/>
      <c r="J61" s="163"/>
      <c r="K61" s="163"/>
      <c r="L61" s="163"/>
      <c r="M61" s="163"/>
      <c r="N61" s="537"/>
      <c r="O61" s="540"/>
      <c r="P61" s="540"/>
      <c r="Q61" s="540"/>
      <c r="R61" s="537"/>
      <c r="S61" s="537"/>
      <c r="T61" s="537"/>
      <c r="U61" s="537"/>
      <c r="V61" s="537"/>
      <c r="W61" s="537"/>
      <c r="X61" s="537"/>
      <c r="Y61" s="537"/>
    </row>
    <row r="62" spans="1:25" ht="20" customHeight="1">
      <c r="A62" s="163"/>
      <c r="B62" s="164" t="s">
        <v>363</v>
      </c>
      <c r="C62" s="163"/>
      <c r="D62" s="163"/>
      <c r="E62" s="163"/>
      <c r="F62" s="163"/>
      <c r="G62" s="163"/>
      <c r="H62" s="163"/>
      <c r="I62" s="163"/>
      <c r="J62" s="163"/>
      <c r="K62" s="163"/>
      <c r="L62" s="163"/>
      <c r="M62" s="163"/>
      <c r="N62" s="537"/>
      <c r="O62" s="540"/>
      <c r="P62" s="540"/>
      <c r="Q62" s="540"/>
      <c r="R62" s="537"/>
      <c r="S62" s="537"/>
      <c r="T62" s="537"/>
      <c r="U62" s="537"/>
      <c r="V62" s="537"/>
      <c r="W62" s="537"/>
      <c r="X62" s="537"/>
      <c r="Y62" s="537"/>
    </row>
    <row r="63" spans="1:25" ht="14.5" customHeight="1">
      <c r="A63" s="163"/>
      <c r="B63" s="1436" t="s">
        <v>364</v>
      </c>
      <c r="C63" s="1436"/>
      <c r="D63" s="1436"/>
      <c r="E63" s="1436"/>
      <c r="F63" s="1436"/>
      <c r="G63" s="1436"/>
      <c r="H63" s="1436"/>
      <c r="I63" s="1436"/>
      <c r="J63" s="1436"/>
      <c r="K63" s="1436"/>
      <c r="L63" s="163"/>
      <c r="M63" s="163"/>
      <c r="N63" s="537"/>
      <c r="O63" s="540"/>
      <c r="P63" s="540"/>
      <c r="Q63" s="540"/>
      <c r="R63" s="537"/>
      <c r="S63" s="537"/>
      <c r="T63" s="537"/>
      <c r="U63" s="537"/>
      <c r="V63" s="537"/>
      <c r="W63" s="537"/>
      <c r="X63" s="537"/>
      <c r="Y63" s="537"/>
    </row>
    <row r="64" spans="1:25" ht="14.5" customHeight="1">
      <c r="A64" s="165"/>
      <c r="B64" s="166"/>
      <c r="C64" s="166"/>
      <c r="D64" s="166"/>
      <c r="E64" s="166"/>
      <c r="F64" s="166"/>
      <c r="G64" s="166"/>
      <c r="H64" s="166"/>
      <c r="I64" s="166"/>
      <c r="J64" s="166"/>
      <c r="K64" s="166"/>
      <c r="L64" s="165"/>
      <c r="M64" s="165"/>
      <c r="N64" s="537"/>
      <c r="O64" s="540"/>
      <c r="P64" s="540"/>
      <c r="Q64" s="540"/>
      <c r="R64" s="537"/>
      <c r="S64" s="537"/>
      <c r="T64" s="537"/>
      <c r="U64" s="537"/>
      <c r="V64" s="537"/>
      <c r="W64" s="537"/>
      <c r="X64" s="537"/>
      <c r="Y64" s="537"/>
    </row>
    <row r="65" spans="1:25" ht="14.5" customHeight="1">
      <c r="A65" s="163"/>
      <c r="B65" s="163"/>
      <c r="C65" s="163"/>
      <c r="D65" s="163"/>
      <c r="E65" s="163"/>
      <c r="F65" s="163"/>
      <c r="G65" s="1426" t="s">
        <v>365</v>
      </c>
      <c r="H65" s="1426"/>
      <c r="I65" s="1426"/>
      <c r="J65" s="1426"/>
      <c r="K65" s="1437" t="s">
        <v>366</v>
      </c>
      <c r="L65" s="167"/>
      <c r="M65" s="163"/>
      <c r="N65" s="405"/>
      <c r="O65" s="540"/>
      <c r="P65" s="540"/>
      <c r="Q65" s="537"/>
      <c r="R65" s="540"/>
      <c r="S65" s="540"/>
      <c r="T65" s="540"/>
      <c r="U65" s="537"/>
      <c r="V65" s="537"/>
      <c r="W65" s="540"/>
      <c r="X65" s="540"/>
      <c r="Y65" s="537"/>
    </row>
    <row r="66" spans="1:25" ht="14.5" customHeight="1">
      <c r="A66" s="163"/>
      <c r="B66" s="163"/>
      <c r="C66" s="163"/>
      <c r="D66" s="163"/>
      <c r="E66" s="163"/>
      <c r="F66" s="163"/>
      <c r="G66" s="1426">
        <v>0</v>
      </c>
      <c r="H66" s="1426"/>
      <c r="I66" s="1426">
        <v>1</v>
      </c>
      <c r="J66" s="1426"/>
      <c r="K66" s="1438"/>
      <c r="L66" s="167"/>
      <c r="M66" s="163"/>
      <c r="N66" s="405"/>
      <c r="O66" s="540"/>
      <c r="P66" s="540"/>
      <c r="Q66" s="537"/>
      <c r="R66" s="540"/>
      <c r="S66" s="540"/>
      <c r="T66" s="540"/>
      <c r="U66" s="537"/>
      <c r="V66" s="537"/>
      <c r="W66" s="540"/>
      <c r="X66" s="540"/>
      <c r="Y66" s="537"/>
    </row>
    <row r="67" spans="1:25" ht="14.5" customHeight="1">
      <c r="A67" s="163"/>
      <c r="B67" s="1450" t="s">
        <v>367</v>
      </c>
      <c r="C67" s="952">
        <v>0</v>
      </c>
      <c r="D67" s="953" t="s">
        <v>368</v>
      </c>
      <c r="E67" s="954"/>
      <c r="F67" s="955"/>
      <c r="G67" s="1448">
        <f>COUNTIF($O$11:$Q$60,"=a")</f>
        <v>0</v>
      </c>
      <c r="H67" s="1449"/>
      <c r="I67" s="1448">
        <f>COUNTIF($O$11:$Q$60,"=c")</f>
        <v>0</v>
      </c>
      <c r="J67" s="1449"/>
      <c r="K67" s="956">
        <f>SUM(G67:J67)</f>
        <v>0</v>
      </c>
      <c r="L67" s="163"/>
      <c r="M67" s="163"/>
      <c r="N67" s="405"/>
      <c r="O67" s="540"/>
      <c r="P67" s="540"/>
      <c r="Q67" s="537"/>
      <c r="R67" s="540"/>
      <c r="S67" s="540"/>
      <c r="T67" s="540"/>
      <c r="U67" s="537"/>
      <c r="V67" s="537"/>
      <c r="W67" s="540"/>
      <c r="X67" s="540"/>
      <c r="Y67" s="537"/>
    </row>
    <row r="68" spans="1:25" ht="14.5" customHeight="1">
      <c r="A68" s="163"/>
      <c r="B68" s="1450"/>
      <c r="C68" s="168"/>
      <c r="D68" s="169" t="s">
        <v>369</v>
      </c>
      <c r="E68" s="170"/>
      <c r="F68" s="171"/>
      <c r="G68" s="1442" t="str">
        <f>IF(K71&lt;&gt;0,K67/K71*G71,"")</f>
        <v/>
      </c>
      <c r="H68" s="1443"/>
      <c r="I68" s="1442" t="str">
        <f>IF(K71&lt;&gt;0,K67/K71*I71,"")</f>
        <v/>
      </c>
      <c r="J68" s="1443"/>
      <c r="K68" s="544" t="str">
        <f>IF(G68&lt;&gt;"",G68+I68,"")</f>
        <v/>
      </c>
      <c r="L68" s="172"/>
      <c r="M68" s="163"/>
      <c r="N68" s="405"/>
      <c r="O68" s="540"/>
      <c r="P68" s="540"/>
      <c r="Q68" s="537"/>
      <c r="R68" s="540"/>
      <c r="S68" s="540"/>
      <c r="T68" s="540"/>
      <c r="U68" s="537"/>
      <c r="V68" s="537"/>
      <c r="W68" s="540"/>
      <c r="X68" s="540"/>
      <c r="Y68" s="537"/>
    </row>
    <row r="69" spans="1:25" ht="14.5" customHeight="1">
      <c r="A69" s="163"/>
      <c r="B69" s="1450"/>
      <c r="C69" s="952">
        <v>1</v>
      </c>
      <c r="D69" s="953" t="s">
        <v>368</v>
      </c>
      <c r="E69" s="954"/>
      <c r="F69" s="955"/>
      <c r="G69" s="1448">
        <f>COUNTIF($O$11:$Q$60,"=b")</f>
        <v>0</v>
      </c>
      <c r="H69" s="1449"/>
      <c r="I69" s="1448">
        <f>COUNTIF($O$11:$Q$60,"=d")</f>
        <v>0</v>
      </c>
      <c r="J69" s="1449"/>
      <c r="K69" s="956">
        <f>SUM(G69:J69)</f>
        <v>0</v>
      </c>
      <c r="L69" s="163"/>
      <c r="M69" s="163"/>
      <c r="N69" s="405"/>
      <c r="O69" s="540"/>
      <c r="P69" s="540"/>
      <c r="Q69" s="537"/>
      <c r="R69" s="540"/>
      <c r="S69" s="540"/>
      <c r="T69" s="540"/>
      <c r="U69" s="537"/>
      <c r="V69" s="537"/>
      <c r="W69" s="540"/>
      <c r="X69" s="540"/>
      <c r="Y69" s="537"/>
    </row>
    <row r="70" spans="1:25" ht="14.5" customHeight="1">
      <c r="A70" s="163"/>
      <c r="B70" s="1450"/>
      <c r="C70" s="168"/>
      <c r="D70" s="169" t="s">
        <v>369</v>
      </c>
      <c r="E70" s="170"/>
      <c r="F70" s="171"/>
      <c r="G70" s="1442" t="str">
        <f>IF(K71&lt;&gt;0,K69/K71*G71,"")</f>
        <v/>
      </c>
      <c r="H70" s="1443"/>
      <c r="I70" s="1442" t="str">
        <f>IF(K71&lt;&gt;0,K69/K71*I71,"")</f>
        <v/>
      </c>
      <c r="J70" s="1443"/>
      <c r="K70" s="544" t="str">
        <f>IF(G70&lt;&gt;"",G70+I70,"")</f>
        <v/>
      </c>
      <c r="L70" s="172"/>
      <c r="M70" s="163"/>
      <c r="N70" s="405"/>
      <c r="O70" s="540"/>
      <c r="P70" s="540"/>
      <c r="Q70" s="537"/>
      <c r="R70" s="540"/>
      <c r="S70" s="540"/>
      <c r="T70" s="540"/>
      <c r="U70" s="537"/>
      <c r="V70" s="537"/>
      <c r="W70" s="540"/>
      <c r="X70" s="540"/>
      <c r="Y70" s="537"/>
    </row>
    <row r="71" spans="1:25" ht="14.5" customHeight="1">
      <c r="A71" s="163"/>
      <c r="B71" s="1444" t="s">
        <v>366</v>
      </c>
      <c r="C71" s="1445"/>
      <c r="D71" s="953" t="s">
        <v>368</v>
      </c>
      <c r="E71" s="954"/>
      <c r="F71" s="955"/>
      <c r="G71" s="1448">
        <f>G67+G69</f>
        <v>0</v>
      </c>
      <c r="H71" s="1449"/>
      <c r="I71" s="1448">
        <f>I67+I69</f>
        <v>0</v>
      </c>
      <c r="J71" s="1449"/>
      <c r="K71" s="956">
        <f>K67+K69</f>
        <v>0</v>
      </c>
      <c r="L71" s="163"/>
      <c r="M71" s="163"/>
      <c r="N71" s="542"/>
      <c r="O71" s="537"/>
      <c r="P71" s="540"/>
      <c r="Q71" s="540"/>
      <c r="R71" s="540"/>
      <c r="S71" s="537"/>
      <c r="T71" s="537"/>
      <c r="U71" s="537"/>
      <c r="V71" s="537"/>
      <c r="W71" s="537"/>
      <c r="X71" s="537"/>
      <c r="Y71" s="537"/>
    </row>
    <row r="72" spans="1:25" ht="14.5" customHeight="1">
      <c r="A72" s="163"/>
      <c r="B72" s="1446"/>
      <c r="C72" s="1447"/>
      <c r="D72" s="169" t="s">
        <v>369</v>
      </c>
      <c r="E72" s="170"/>
      <c r="F72" s="171"/>
      <c r="G72" s="1442" t="str">
        <f>IF(G68&lt;&gt;"",G68+G70,"")</f>
        <v/>
      </c>
      <c r="H72" s="1443"/>
      <c r="I72" s="1442" t="str">
        <f>IF(I68&lt;&gt;"",I68+I70,"")</f>
        <v/>
      </c>
      <c r="J72" s="1443"/>
      <c r="K72" s="544" t="str">
        <f>IF(K68&lt;&gt;"",K68+K70,"")</f>
        <v/>
      </c>
      <c r="L72" s="172"/>
      <c r="M72" s="163"/>
      <c r="N72" s="405"/>
      <c r="O72" s="537"/>
      <c r="P72" s="540"/>
      <c r="Q72" s="540"/>
      <c r="R72" s="540"/>
      <c r="S72" s="537"/>
      <c r="T72" s="537"/>
      <c r="U72" s="537"/>
      <c r="V72" s="537"/>
      <c r="W72" s="537"/>
      <c r="X72" s="537"/>
      <c r="Y72" s="537"/>
    </row>
    <row r="73" spans="1:25" ht="14.5" customHeight="1">
      <c r="A73" s="163"/>
      <c r="B73" s="163"/>
      <c r="C73" s="163"/>
      <c r="D73" s="163"/>
      <c r="E73" s="163"/>
      <c r="F73" s="163"/>
      <c r="G73" s="163"/>
      <c r="H73" s="163"/>
      <c r="I73" s="163"/>
      <c r="J73" s="163"/>
      <c r="K73" s="163"/>
      <c r="L73" s="163"/>
      <c r="M73" s="163"/>
      <c r="N73" s="537"/>
      <c r="O73" s="540"/>
      <c r="P73" s="540"/>
      <c r="Q73" s="540"/>
      <c r="R73" s="537"/>
      <c r="S73" s="537"/>
      <c r="T73" s="537"/>
      <c r="U73" s="537"/>
      <c r="V73" s="537"/>
      <c r="W73" s="537"/>
      <c r="X73" s="537"/>
      <c r="Y73" s="537"/>
    </row>
    <row r="74" spans="1:25" ht="14.5" customHeight="1">
      <c r="A74" s="163"/>
      <c r="B74" s="163"/>
      <c r="C74" s="163"/>
      <c r="D74" s="163"/>
      <c r="E74" s="163"/>
      <c r="F74" s="163"/>
      <c r="G74" s="163"/>
      <c r="H74" s="163"/>
      <c r="I74" s="163"/>
      <c r="J74" s="163"/>
      <c r="K74" s="163"/>
      <c r="L74" s="163"/>
      <c r="M74" s="163"/>
      <c r="N74" s="537"/>
      <c r="O74" s="540"/>
      <c r="P74" s="540"/>
      <c r="Q74" s="540"/>
      <c r="R74" s="537"/>
      <c r="S74" s="537"/>
      <c r="T74" s="537"/>
      <c r="U74" s="537"/>
      <c r="V74" s="537"/>
      <c r="W74" s="537"/>
      <c r="X74" s="537"/>
      <c r="Y74" s="537"/>
    </row>
    <row r="75" spans="1:25" ht="14.5" customHeight="1">
      <c r="A75" s="163"/>
      <c r="B75" s="1436" t="s">
        <v>370</v>
      </c>
      <c r="C75" s="1436"/>
      <c r="D75" s="1436"/>
      <c r="E75" s="1436"/>
      <c r="F75" s="1436"/>
      <c r="G75" s="1436"/>
      <c r="H75" s="1436"/>
      <c r="I75" s="1436"/>
      <c r="J75" s="1436"/>
      <c r="K75" s="1436"/>
      <c r="L75" s="163"/>
      <c r="M75" s="163"/>
      <c r="N75" s="537"/>
      <c r="O75" s="540"/>
      <c r="P75" s="540"/>
      <c r="Q75" s="540"/>
      <c r="R75" s="537"/>
      <c r="S75" s="537"/>
      <c r="T75" s="537"/>
      <c r="U75" s="537"/>
      <c r="V75" s="537"/>
      <c r="W75" s="537"/>
      <c r="X75" s="537"/>
      <c r="Y75" s="537"/>
    </row>
    <row r="76" spans="1:25" ht="14.5" customHeight="1">
      <c r="A76" s="163"/>
      <c r="B76" s="166"/>
      <c r="C76" s="166"/>
      <c r="D76" s="166"/>
      <c r="E76" s="166"/>
      <c r="F76" s="166"/>
      <c r="G76" s="166"/>
      <c r="H76" s="166"/>
      <c r="I76" s="166"/>
      <c r="J76" s="166"/>
      <c r="K76" s="166"/>
      <c r="L76" s="163"/>
      <c r="M76" s="163"/>
      <c r="N76" s="537"/>
      <c r="O76" s="540"/>
      <c r="P76" s="540"/>
      <c r="Q76" s="540"/>
      <c r="R76" s="537"/>
      <c r="S76" s="537"/>
      <c r="T76" s="537"/>
      <c r="U76" s="537"/>
      <c r="V76" s="537"/>
      <c r="W76" s="537"/>
      <c r="X76" s="537"/>
      <c r="Y76" s="537"/>
    </row>
    <row r="77" spans="1:25" ht="14.5" customHeight="1">
      <c r="A77" s="163"/>
      <c r="B77" s="163"/>
      <c r="C77" s="163"/>
      <c r="D77" s="163"/>
      <c r="E77" s="163"/>
      <c r="F77" s="163"/>
      <c r="G77" s="1426" t="s">
        <v>371</v>
      </c>
      <c r="H77" s="1426"/>
      <c r="I77" s="1426"/>
      <c r="J77" s="1426"/>
      <c r="K77" s="1437" t="s">
        <v>366</v>
      </c>
      <c r="L77" s="167"/>
      <c r="M77" s="163"/>
      <c r="N77" s="405"/>
      <c r="O77" s="537"/>
      <c r="P77" s="540"/>
      <c r="Q77" s="540"/>
      <c r="R77" s="540"/>
      <c r="S77" s="537"/>
      <c r="T77" s="537"/>
      <c r="U77" s="537"/>
      <c r="V77" s="537"/>
      <c r="W77" s="537"/>
      <c r="X77" s="537"/>
      <c r="Y77" s="537"/>
    </row>
    <row r="78" spans="1:25" ht="14.5" customHeight="1">
      <c r="A78" s="163"/>
      <c r="B78" s="163"/>
      <c r="C78" s="163"/>
      <c r="D78" s="163"/>
      <c r="E78" s="163"/>
      <c r="F78" s="163"/>
      <c r="G78" s="1426">
        <v>0</v>
      </c>
      <c r="H78" s="1426"/>
      <c r="I78" s="1426">
        <v>1</v>
      </c>
      <c r="J78" s="1426"/>
      <c r="K78" s="1438"/>
      <c r="L78" s="167"/>
      <c r="M78" s="163"/>
      <c r="N78" s="405"/>
      <c r="O78" s="537"/>
      <c r="P78" s="540"/>
      <c r="Q78" s="540"/>
      <c r="R78" s="540"/>
      <c r="S78" s="537"/>
      <c r="T78" s="537"/>
      <c r="U78" s="537"/>
      <c r="V78" s="537"/>
      <c r="W78" s="537"/>
      <c r="X78" s="537"/>
      <c r="Y78" s="537"/>
    </row>
    <row r="79" spans="1:25" ht="14.5" customHeight="1">
      <c r="A79" s="163"/>
      <c r="B79" s="1450" t="s">
        <v>365</v>
      </c>
      <c r="C79" s="952">
        <v>0</v>
      </c>
      <c r="D79" s="953" t="s">
        <v>368</v>
      </c>
      <c r="E79" s="954"/>
      <c r="F79" s="955"/>
      <c r="G79" s="1439">
        <f>COUNTIF($S$11:$U$60,"=a")</f>
        <v>0</v>
      </c>
      <c r="H79" s="1440"/>
      <c r="I79" s="1439">
        <f>COUNTIF($S$11:$U$60,"=c")</f>
        <v>0</v>
      </c>
      <c r="J79" s="1440"/>
      <c r="K79" s="956">
        <f>SUM(G79:J79)</f>
        <v>0</v>
      </c>
      <c r="L79" s="163"/>
      <c r="M79" s="163"/>
      <c r="N79" s="405"/>
      <c r="O79" s="537"/>
      <c r="P79" s="540"/>
      <c r="Q79" s="540"/>
      <c r="R79" s="540"/>
      <c r="S79" s="537"/>
      <c r="T79" s="537"/>
      <c r="U79" s="537"/>
      <c r="V79" s="537"/>
      <c r="W79" s="537"/>
      <c r="X79" s="537"/>
      <c r="Y79" s="537"/>
    </row>
    <row r="80" spans="1:25" ht="14.5" customHeight="1">
      <c r="A80" s="163"/>
      <c r="B80" s="1450"/>
      <c r="C80" s="168"/>
      <c r="D80" s="169" t="s">
        <v>369</v>
      </c>
      <c r="E80" s="170"/>
      <c r="F80" s="171"/>
      <c r="G80" s="1442" t="str">
        <f>IF(K83&lt;&gt;0,K79/K83*G83,"")</f>
        <v/>
      </c>
      <c r="H80" s="1443"/>
      <c r="I80" s="1442" t="str">
        <f>IF(K83&lt;&gt;0,K79/K83*I83,"")</f>
        <v/>
      </c>
      <c r="J80" s="1443"/>
      <c r="K80" s="544" t="str">
        <f>IF(G80&lt;&gt;"",G80+I80,"")</f>
        <v/>
      </c>
      <c r="L80" s="172"/>
      <c r="M80" s="163"/>
      <c r="N80" s="405"/>
      <c r="O80" s="537"/>
      <c r="P80" s="540"/>
      <c r="Q80" s="540"/>
      <c r="R80" s="540"/>
      <c r="S80" s="537"/>
      <c r="T80" s="537"/>
      <c r="U80" s="537"/>
      <c r="V80" s="537"/>
      <c r="W80" s="537"/>
      <c r="X80" s="537"/>
      <c r="Y80" s="537"/>
    </row>
    <row r="81" spans="1:25" ht="14.5" customHeight="1">
      <c r="A81" s="163"/>
      <c r="B81" s="1450"/>
      <c r="C81" s="952">
        <v>1</v>
      </c>
      <c r="D81" s="953" t="s">
        <v>368</v>
      </c>
      <c r="E81" s="954"/>
      <c r="F81" s="955"/>
      <c r="G81" s="1439">
        <f>COUNTIF($S$11:$U$60,"=b")</f>
        <v>0</v>
      </c>
      <c r="H81" s="1440"/>
      <c r="I81" s="1439">
        <f>COUNTIF($S$11:$U$60,"=d")</f>
        <v>0</v>
      </c>
      <c r="J81" s="1440"/>
      <c r="K81" s="956">
        <f>SUM(G81:J81)</f>
        <v>0</v>
      </c>
      <c r="L81" s="163"/>
      <c r="M81" s="163"/>
      <c r="N81" s="405"/>
      <c r="O81" s="537"/>
      <c r="P81" s="540"/>
      <c r="Q81" s="540"/>
      <c r="R81" s="540"/>
      <c r="S81" s="537"/>
      <c r="T81" s="537"/>
      <c r="U81" s="537"/>
      <c r="V81" s="537"/>
      <c r="W81" s="537"/>
      <c r="X81" s="537"/>
      <c r="Y81" s="537"/>
    </row>
    <row r="82" spans="1:25" ht="14.5" customHeight="1">
      <c r="A82" s="163"/>
      <c r="B82" s="1450"/>
      <c r="C82" s="168"/>
      <c r="D82" s="169" t="s">
        <v>369</v>
      </c>
      <c r="E82" s="170"/>
      <c r="F82" s="171"/>
      <c r="G82" s="1442" t="str">
        <f>IF(K83&lt;&gt;0,K81/K83*G83,"")</f>
        <v/>
      </c>
      <c r="H82" s="1443"/>
      <c r="I82" s="1442" t="str">
        <f>IF(K83&lt;&gt;0,K81/K83*I83,"")</f>
        <v/>
      </c>
      <c r="J82" s="1443"/>
      <c r="K82" s="544" t="str">
        <f>IF(G82&lt;&gt;"",G82+I82,"")</f>
        <v/>
      </c>
      <c r="L82" s="172"/>
      <c r="M82" s="163"/>
      <c r="N82" s="405"/>
      <c r="O82" s="537"/>
      <c r="P82" s="540"/>
      <c r="Q82" s="540"/>
      <c r="R82" s="540"/>
      <c r="S82" s="537"/>
      <c r="T82" s="537"/>
      <c r="U82" s="537"/>
      <c r="V82" s="537"/>
      <c r="W82" s="537"/>
      <c r="X82" s="537"/>
      <c r="Y82" s="537"/>
    </row>
    <row r="83" spans="1:25" ht="14.5" customHeight="1">
      <c r="A83" s="163"/>
      <c r="B83" s="1444" t="s">
        <v>366</v>
      </c>
      <c r="C83" s="1445"/>
      <c r="D83" s="953" t="s">
        <v>368</v>
      </c>
      <c r="E83" s="954"/>
      <c r="F83" s="955"/>
      <c r="G83" s="1448">
        <f>G79+G81</f>
        <v>0</v>
      </c>
      <c r="H83" s="1449"/>
      <c r="I83" s="1448">
        <f>I79+I81</f>
        <v>0</v>
      </c>
      <c r="J83" s="1449"/>
      <c r="K83" s="956">
        <f>K79+K81</f>
        <v>0</v>
      </c>
      <c r="L83" s="163"/>
      <c r="M83" s="163"/>
      <c r="N83" s="405"/>
      <c r="O83" s="537"/>
      <c r="P83" s="540"/>
      <c r="Q83" s="540"/>
      <c r="R83" s="540"/>
      <c r="S83" s="537"/>
      <c r="T83" s="537"/>
      <c r="U83" s="537"/>
      <c r="V83" s="537"/>
      <c r="W83" s="537"/>
      <c r="X83" s="537"/>
      <c r="Y83" s="537"/>
    </row>
    <row r="84" spans="1:25" ht="14.5" customHeight="1">
      <c r="A84" s="163"/>
      <c r="B84" s="1446"/>
      <c r="C84" s="1447"/>
      <c r="D84" s="169" t="s">
        <v>369</v>
      </c>
      <c r="E84" s="170"/>
      <c r="F84" s="171"/>
      <c r="G84" s="1442" t="str">
        <f>IF(G80&lt;&gt;"",G80+G82,"")</f>
        <v/>
      </c>
      <c r="H84" s="1443"/>
      <c r="I84" s="1442" t="str">
        <f>IF(I80&lt;&gt;"",I80+I82,"")</f>
        <v/>
      </c>
      <c r="J84" s="1443"/>
      <c r="K84" s="544" t="str">
        <f>IF(K80&lt;&gt;"",K80+K82,"")</f>
        <v/>
      </c>
      <c r="L84" s="172"/>
      <c r="M84" s="163"/>
      <c r="N84" s="405"/>
      <c r="O84" s="537"/>
      <c r="P84" s="540"/>
      <c r="Q84" s="540"/>
      <c r="R84" s="540"/>
      <c r="S84" s="537"/>
      <c r="T84" s="537"/>
      <c r="U84" s="537"/>
      <c r="V84" s="537"/>
      <c r="W84" s="537"/>
      <c r="X84" s="537"/>
      <c r="Y84" s="537"/>
    </row>
    <row r="85" spans="1:25" ht="14.5" customHeight="1">
      <c r="A85" s="163"/>
      <c r="B85" s="163"/>
      <c r="C85" s="163"/>
      <c r="D85" s="163"/>
      <c r="E85" s="163"/>
      <c r="F85" s="163"/>
      <c r="G85" s="163"/>
      <c r="H85" s="163"/>
      <c r="I85" s="163"/>
      <c r="J85" s="163"/>
      <c r="K85" s="163"/>
      <c r="L85" s="163"/>
      <c r="M85" s="163"/>
      <c r="N85" s="537"/>
      <c r="O85" s="540"/>
      <c r="P85" s="540"/>
      <c r="Q85" s="540"/>
      <c r="R85" s="537"/>
      <c r="S85" s="537"/>
      <c r="T85" s="537"/>
      <c r="U85" s="537"/>
      <c r="V85" s="537"/>
      <c r="W85" s="537"/>
      <c r="X85" s="537"/>
      <c r="Y85" s="537"/>
    </row>
    <row r="86" spans="1:25" ht="14.5" customHeight="1">
      <c r="A86" s="163"/>
      <c r="B86" s="163"/>
      <c r="C86" s="163"/>
      <c r="D86" s="163"/>
      <c r="E86" s="163"/>
      <c r="F86" s="163"/>
      <c r="G86" s="163"/>
      <c r="H86" s="163"/>
      <c r="I86" s="163"/>
      <c r="J86" s="163"/>
      <c r="K86" s="163"/>
      <c r="L86" s="163"/>
      <c r="M86" s="163"/>
      <c r="N86" s="537"/>
      <c r="O86" s="540"/>
      <c r="P86" s="540"/>
      <c r="Q86" s="540"/>
      <c r="R86" s="537"/>
      <c r="S86" s="537"/>
      <c r="T86" s="537"/>
      <c r="U86" s="537"/>
      <c r="V86" s="537"/>
      <c r="W86" s="537"/>
      <c r="X86" s="537"/>
      <c r="Y86" s="537"/>
    </row>
    <row r="87" spans="1:25" ht="14.5" customHeight="1">
      <c r="A87" s="163"/>
      <c r="B87" s="1436" t="s">
        <v>372</v>
      </c>
      <c r="C87" s="1436"/>
      <c r="D87" s="1436"/>
      <c r="E87" s="1436"/>
      <c r="F87" s="1436"/>
      <c r="G87" s="1436"/>
      <c r="H87" s="1436"/>
      <c r="I87" s="1436"/>
      <c r="J87" s="1436"/>
      <c r="K87" s="1436"/>
      <c r="L87" s="163"/>
      <c r="M87" s="163"/>
      <c r="N87" s="537"/>
      <c r="O87" s="540"/>
      <c r="P87" s="540"/>
      <c r="Q87" s="540"/>
      <c r="R87" s="537"/>
      <c r="S87" s="537"/>
      <c r="T87" s="537"/>
      <c r="U87" s="537"/>
      <c r="V87" s="537"/>
      <c r="W87" s="537"/>
      <c r="X87" s="537"/>
      <c r="Y87" s="537"/>
    </row>
    <row r="88" spans="1:25" ht="14.5" customHeight="1">
      <c r="A88" s="163"/>
      <c r="B88" s="166"/>
      <c r="C88" s="166"/>
      <c r="D88" s="166"/>
      <c r="E88" s="166"/>
      <c r="F88" s="166"/>
      <c r="G88" s="166"/>
      <c r="H88" s="166"/>
      <c r="I88" s="166"/>
      <c r="J88" s="166"/>
      <c r="K88" s="166"/>
      <c r="L88" s="163"/>
      <c r="M88" s="163"/>
      <c r="N88" s="537"/>
      <c r="O88" s="540"/>
      <c r="P88" s="540"/>
      <c r="Q88" s="540"/>
      <c r="R88" s="537"/>
      <c r="S88" s="537"/>
      <c r="T88" s="537"/>
      <c r="U88" s="537"/>
      <c r="V88" s="537"/>
      <c r="W88" s="537"/>
      <c r="X88" s="537"/>
      <c r="Y88" s="537"/>
    </row>
    <row r="89" spans="1:25" ht="14.5" customHeight="1">
      <c r="A89" s="163"/>
      <c r="B89" s="163"/>
      <c r="C89" s="163"/>
      <c r="D89" s="163"/>
      <c r="E89" s="163"/>
      <c r="F89" s="163"/>
      <c r="G89" s="1426" t="s">
        <v>371</v>
      </c>
      <c r="H89" s="1426"/>
      <c r="I89" s="1426"/>
      <c r="J89" s="1426"/>
      <c r="K89" s="1437" t="s">
        <v>366</v>
      </c>
      <c r="L89" s="167"/>
      <c r="M89" s="163"/>
      <c r="N89" s="405"/>
      <c r="O89" s="537"/>
      <c r="P89" s="540"/>
      <c r="Q89" s="540"/>
      <c r="R89" s="540"/>
      <c r="S89" s="537"/>
      <c r="T89" s="537"/>
      <c r="U89" s="537"/>
      <c r="V89" s="537"/>
      <c r="W89" s="537"/>
      <c r="X89" s="537"/>
      <c r="Y89" s="537"/>
    </row>
    <row r="90" spans="1:25" ht="14.5" customHeight="1">
      <c r="A90" s="163"/>
      <c r="B90" s="163"/>
      <c r="C90" s="163"/>
      <c r="D90" s="163"/>
      <c r="E90" s="163"/>
      <c r="F90" s="163"/>
      <c r="G90" s="1426">
        <v>0</v>
      </c>
      <c r="H90" s="1426"/>
      <c r="I90" s="1426">
        <v>1</v>
      </c>
      <c r="J90" s="1426"/>
      <c r="K90" s="1438"/>
      <c r="L90" s="167"/>
      <c r="M90" s="163"/>
      <c r="N90" s="405"/>
      <c r="O90" s="537"/>
      <c r="P90" s="540"/>
      <c r="Q90" s="540"/>
      <c r="R90" s="540"/>
      <c r="S90" s="537"/>
      <c r="T90" s="537"/>
      <c r="U90" s="537"/>
      <c r="V90" s="537"/>
      <c r="W90" s="537"/>
      <c r="X90" s="537"/>
      <c r="Y90" s="537"/>
    </row>
    <row r="91" spans="1:25" ht="14.5" customHeight="1">
      <c r="A91" s="163"/>
      <c r="B91" s="1450" t="s">
        <v>367</v>
      </c>
      <c r="C91" s="952">
        <v>0</v>
      </c>
      <c r="D91" s="953" t="s">
        <v>368</v>
      </c>
      <c r="E91" s="954"/>
      <c r="F91" s="955"/>
      <c r="G91" s="1439">
        <f>COUNTIF($W$11:$Y$60,"=a")</f>
        <v>0</v>
      </c>
      <c r="H91" s="1440"/>
      <c r="I91" s="1439">
        <f>COUNTIF($W$11:$Y$60,"=c")</f>
        <v>0</v>
      </c>
      <c r="J91" s="1440"/>
      <c r="K91" s="956">
        <f>SUM(G91:J91)</f>
        <v>0</v>
      </c>
      <c r="L91" s="163"/>
      <c r="M91" s="163"/>
      <c r="N91" s="405"/>
      <c r="O91" s="537"/>
      <c r="P91" s="540"/>
      <c r="Q91" s="540"/>
      <c r="R91" s="540"/>
      <c r="S91" s="537"/>
      <c r="T91" s="537"/>
      <c r="U91" s="537"/>
      <c r="V91" s="537"/>
      <c r="W91" s="537"/>
      <c r="X91" s="537"/>
      <c r="Y91" s="537"/>
    </row>
    <row r="92" spans="1:25" ht="14.5" customHeight="1">
      <c r="A92" s="163"/>
      <c r="B92" s="1450"/>
      <c r="C92" s="168"/>
      <c r="D92" s="169" t="s">
        <v>369</v>
      </c>
      <c r="E92" s="170"/>
      <c r="F92" s="171"/>
      <c r="G92" s="1442" t="str">
        <f>IF(K95&lt;&gt;0,K91/K95*G95,"")</f>
        <v/>
      </c>
      <c r="H92" s="1443"/>
      <c r="I92" s="1442" t="str">
        <f>IF(K95&lt;&gt;0,K91/K95*I95,"")</f>
        <v/>
      </c>
      <c r="J92" s="1443"/>
      <c r="K92" s="544" t="str">
        <f>IF(G92&lt;&gt;"",G92+I92,"")</f>
        <v/>
      </c>
      <c r="L92" s="172"/>
      <c r="M92" s="163"/>
      <c r="N92" s="405"/>
      <c r="O92" s="537"/>
      <c r="P92" s="540"/>
      <c r="Q92" s="540"/>
      <c r="R92" s="540"/>
      <c r="S92" s="537"/>
      <c r="T92" s="537"/>
      <c r="U92" s="537"/>
      <c r="V92" s="537"/>
      <c r="W92" s="537"/>
      <c r="X92" s="537"/>
      <c r="Y92" s="537"/>
    </row>
    <row r="93" spans="1:25" ht="14.5" customHeight="1">
      <c r="A93" s="163"/>
      <c r="B93" s="1450"/>
      <c r="C93" s="952">
        <v>1</v>
      </c>
      <c r="D93" s="953" t="s">
        <v>368</v>
      </c>
      <c r="E93" s="954"/>
      <c r="F93" s="955"/>
      <c r="G93" s="1439">
        <f>COUNTIF($W$11:$Y$60,"=b")</f>
        <v>0</v>
      </c>
      <c r="H93" s="1440"/>
      <c r="I93" s="1439">
        <f>COUNTIF($W$11:$Y$60,"=d")</f>
        <v>0</v>
      </c>
      <c r="J93" s="1440"/>
      <c r="K93" s="956">
        <f>SUM(G93:J93)</f>
        <v>0</v>
      </c>
      <c r="L93" s="163"/>
      <c r="M93" s="163"/>
      <c r="N93" s="405"/>
      <c r="O93" s="537"/>
      <c r="P93" s="540"/>
      <c r="Q93" s="540"/>
      <c r="R93" s="540"/>
      <c r="S93" s="537"/>
      <c r="T93" s="537"/>
      <c r="U93" s="537"/>
      <c r="V93" s="537"/>
      <c r="W93" s="537"/>
      <c r="X93" s="537"/>
      <c r="Y93" s="537"/>
    </row>
    <row r="94" spans="1:25" ht="14.5" customHeight="1">
      <c r="A94" s="163"/>
      <c r="B94" s="1450"/>
      <c r="C94" s="168"/>
      <c r="D94" s="169" t="s">
        <v>369</v>
      </c>
      <c r="E94" s="170"/>
      <c r="F94" s="171"/>
      <c r="G94" s="1442" t="str">
        <f>IF(K95&lt;&gt;0,K93/K95*G95,"")</f>
        <v/>
      </c>
      <c r="H94" s="1443"/>
      <c r="I94" s="1442" t="str">
        <f>IF(K95&lt;&gt;0,K93/K95*I95,"")</f>
        <v/>
      </c>
      <c r="J94" s="1443"/>
      <c r="K94" s="544" t="str">
        <f>IF(G94&lt;&gt;"",G94+I94,"")</f>
        <v/>
      </c>
      <c r="L94" s="172"/>
      <c r="M94" s="163"/>
      <c r="N94" s="405"/>
      <c r="O94" s="537"/>
      <c r="P94" s="540"/>
      <c r="Q94" s="540"/>
      <c r="R94" s="540"/>
      <c r="S94" s="537"/>
      <c r="T94" s="537"/>
      <c r="U94" s="537"/>
      <c r="V94" s="537"/>
      <c r="W94" s="537"/>
      <c r="X94" s="537"/>
      <c r="Y94" s="537"/>
    </row>
    <row r="95" spans="1:25" ht="14.5" customHeight="1">
      <c r="A95" s="163"/>
      <c r="B95" s="1444" t="s">
        <v>366</v>
      </c>
      <c r="C95" s="1445"/>
      <c r="D95" s="953" t="s">
        <v>368</v>
      </c>
      <c r="E95" s="954"/>
      <c r="F95" s="955"/>
      <c r="G95" s="1448">
        <f>G91+G93</f>
        <v>0</v>
      </c>
      <c r="H95" s="1449"/>
      <c r="I95" s="1448">
        <f>I91+I93</f>
        <v>0</v>
      </c>
      <c r="J95" s="1449"/>
      <c r="K95" s="956">
        <f>K91+K93</f>
        <v>0</v>
      </c>
      <c r="L95" s="163"/>
      <c r="M95" s="163"/>
      <c r="N95" s="405"/>
      <c r="O95" s="537"/>
      <c r="P95" s="540"/>
      <c r="Q95" s="540"/>
      <c r="R95" s="540"/>
      <c r="S95" s="537"/>
      <c r="T95" s="537"/>
      <c r="U95" s="537"/>
      <c r="V95" s="537"/>
      <c r="W95" s="537"/>
      <c r="X95" s="537"/>
      <c r="Y95" s="537"/>
    </row>
    <row r="96" spans="1:25" ht="14.5" customHeight="1">
      <c r="A96" s="163"/>
      <c r="B96" s="1446"/>
      <c r="C96" s="1447"/>
      <c r="D96" s="169" t="s">
        <v>369</v>
      </c>
      <c r="E96" s="170"/>
      <c r="F96" s="171"/>
      <c r="G96" s="1442" t="str">
        <f>IF(G92&lt;&gt;"",G92+G94,"")</f>
        <v/>
      </c>
      <c r="H96" s="1443"/>
      <c r="I96" s="1442" t="str">
        <f>IF(I92&lt;&gt;"",I92+I94,"")</f>
        <v/>
      </c>
      <c r="J96" s="1443"/>
      <c r="K96" s="544" t="str">
        <f>IF(K92&lt;&gt;"",K92+K94,"")</f>
        <v/>
      </c>
      <c r="L96" s="172"/>
      <c r="M96" s="163"/>
      <c r="N96" s="405"/>
      <c r="O96" s="537"/>
      <c r="P96" s="540"/>
      <c r="Q96" s="540"/>
      <c r="R96" s="540"/>
      <c r="S96" s="537"/>
      <c r="T96" s="537"/>
      <c r="U96" s="537"/>
      <c r="V96" s="537"/>
      <c r="W96" s="537"/>
      <c r="X96" s="537"/>
      <c r="Y96" s="537"/>
    </row>
    <row r="97" spans="1:25" ht="14.5" customHeight="1">
      <c r="A97" s="163"/>
      <c r="B97" s="163"/>
      <c r="C97" s="163"/>
      <c r="D97" s="163"/>
      <c r="E97" s="163"/>
      <c r="F97" s="163"/>
      <c r="G97" s="163"/>
      <c r="H97" s="163"/>
      <c r="I97" s="163"/>
      <c r="J97" s="163"/>
      <c r="K97" s="163"/>
      <c r="L97" s="163"/>
      <c r="M97" s="163"/>
      <c r="N97" s="537"/>
      <c r="O97" s="540"/>
      <c r="P97" s="540"/>
      <c r="Q97" s="540"/>
      <c r="R97" s="537"/>
      <c r="S97" s="537"/>
      <c r="T97" s="537"/>
      <c r="U97" s="537"/>
      <c r="V97" s="537"/>
      <c r="W97" s="537"/>
      <c r="X97" s="537"/>
      <c r="Y97" s="537"/>
    </row>
    <row r="98" spans="1:25" ht="14.5" customHeight="1">
      <c r="A98" s="163"/>
      <c r="B98" s="163"/>
      <c r="C98" s="163"/>
      <c r="D98" s="163"/>
      <c r="E98" s="163"/>
      <c r="F98" s="163"/>
      <c r="G98" s="163"/>
      <c r="H98" s="163"/>
      <c r="I98" s="163"/>
      <c r="J98" s="163"/>
      <c r="K98" s="163"/>
      <c r="L98" s="163"/>
      <c r="M98" s="163"/>
      <c r="N98" s="537"/>
      <c r="O98" s="540"/>
      <c r="P98" s="540"/>
      <c r="Q98" s="540"/>
      <c r="R98" s="537"/>
      <c r="S98" s="537"/>
      <c r="T98" s="537"/>
      <c r="U98" s="537"/>
      <c r="V98" s="537"/>
      <c r="W98" s="537"/>
      <c r="X98" s="537"/>
      <c r="Y98" s="537"/>
    </row>
    <row r="99" spans="1:25" ht="14.5" customHeight="1">
      <c r="A99" s="163"/>
      <c r="B99" s="1434" t="s">
        <v>373</v>
      </c>
      <c r="C99" s="1435"/>
      <c r="D99" s="1426" t="s">
        <v>367</v>
      </c>
      <c r="E99" s="1426"/>
      <c r="F99" s="1426" t="s">
        <v>365</v>
      </c>
      <c r="G99" s="1426"/>
      <c r="H99" s="1426" t="s">
        <v>371</v>
      </c>
      <c r="I99" s="1426"/>
      <c r="J99" s="163"/>
      <c r="K99" s="173"/>
      <c r="L99" s="173"/>
      <c r="M99" s="163"/>
      <c r="N99" s="537"/>
      <c r="O99" s="540"/>
      <c r="P99" s="540"/>
      <c r="Q99" s="540"/>
      <c r="R99" s="537"/>
      <c r="S99" s="537"/>
      <c r="T99" s="537"/>
      <c r="U99" s="537"/>
      <c r="V99" s="537"/>
      <c r="W99" s="537"/>
      <c r="X99" s="537"/>
      <c r="Y99" s="537"/>
    </row>
    <row r="100" spans="1:25" ht="14.5" customHeight="1">
      <c r="A100" s="163"/>
      <c r="B100" s="1426" t="s">
        <v>367</v>
      </c>
      <c r="C100" s="1426"/>
      <c r="D100" s="1441" t="s">
        <v>85</v>
      </c>
      <c r="E100" s="1429"/>
      <c r="F100" s="1432" t="str">
        <f>IF(G71&lt;&gt;0,((G67+I69)/K71-(G68+I70)/K72)/(1-(G68+I70)/K72),"")</f>
        <v/>
      </c>
      <c r="G100" s="1433"/>
      <c r="H100" s="1432" t="str">
        <f>IF(G95&lt;&gt;0,((G91+I93)/K95-(G92+I94)/K96)/(1-(G92+I94)/K96),"")</f>
        <v/>
      </c>
      <c r="I100" s="1433"/>
      <c r="J100" s="163"/>
      <c r="K100" s="173"/>
      <c r="L100" s="173"/>
      <c r="M100" s="163"/>
      <c r="N100" s="537"/>
      <c r="O100" s="540"/>
      <c r="P100" s="540"/>
      <c r="Q100" s="540"/>
      <c r="R100" s="537"/>
      <c r="S100" s="537"/>
      <c r="T100" s="537"/>
      <c r="U100" s="537"/>
      <c r="V100" s="537"/>
      <c r="W100" s="537"/>
      <c r="X100" s="537"/>
      <c r="Y100" s="537"/>
    </row>
    <row r="101" spans="1:25" ht="14.5" customHeight="1">
      <c r="A101" s="163"/>
      <c r="B101" s="1426" t="s">
        <v>365</v>
      </c>
      <c r="C101" s="1426"/>
      <c r="D101" s="1432" t="str">
        <f>F100</f>
        <v/>
      </c>
      <c r="E101" s="1433"/>
      <c r="F101" s="1441" t="s">
        <v>85</v>
      </c>
      <c r="G101" s="1429"/>
      <c r="H101" s="1432" t="str">
        <f>IF(G83&lt;&gt;0,((G79+I81)/K83-(G80+I82)/K84)/(1-(G80+I82)/K84),"")</f>
        <v/>
      </c>
      <c r="I101" s="1433"/>
      <c r="J101" s="163"/>
      <c r="K101" s="173"/>
      <c r="L101" s="173"/>
      <c r="M101" s="163"/>
      <c r="N101" s="537"/>
      <c r="O101" s="540"/>
      <c r="P101" s="540"/>
      <c r="Q101" s="540"/>
      <c r="R101" s="537"/>
      <c r="S101" s="537"/>
      <c r="T101" s="537"/>
      <c r="U101" s="537"/>
      <c r="V101" s="537"/>
      <c r="W101" s="537"/>
      <c r="X101" s="537"/>
      <c r="Y101" s="537"/>
    </row>
    <row r="102" spans="1:25" ht="14.5" customHeight="1">
      <c r="A102" s="163"/>
      <c r="B102" s="1426" t="s">
        <v>371</v>
      </c>
      <c r="C102" s="1426"/>
      <c r="D102" s="1432" t="str">
        <f>H100</f>
        <v/>
      </c>
      <c r="E102" s="1433"/>
      <c r="F102" s="1432" t="str">
        <f>H101</f>
        <v/>
      </c>
      <c r="G102" s="1433"/>
      <c r="H102" s="1441" t="s">
        <v>85</v>
      </c>
      <c r="I102" s="1429"/>
      <c r="J102" s="163"/>
      <c r="K102" s="163"/>
      <c r="L102" s="163"/>
      <c r="M102" s="163"/>
      <c r="N102" s="537"/>
      <c r="O102" s="540"/>
      <c r="P102" s="540"/>
      <c r="Q102" s="540"/>
      <c r="R102" s="537"/>
      <c r="S102" s="537"/>
      <c r="T102" s="537"/>
      <c r="U102" s="537"/>
      <c r="V102" s="537"/>
      <c r="W102" s="537"/>
      <c r="X102" s="537"/>
      <c r="Y102" s="537"/>
    </row>
    <row r="103" spans="1:25" ht="14.5" customHeight="1">
      <c r="A103" s="163"/>
      <c r="B103" s="163"/>
      <c r="C103" s="163"/>
      <c r="D103" s="163"/>
      <c r="E103" s="163"/>
      <c r="F103" s="163"/>
      <c r="G103" s="163"/>
      <c r="H103" s="163"/>
      <c r="I103" s="163"/>
      <c r="J103" s="163"/>
      <c r="K103" s="163"/>
      <c r="L103" s="163"/>
      <c r="M103" s="163"/>
      <c r="N103" s="537"/>
      <c r="O103" s="540"/>
      <c r="P103" s="540"/>
      <c r="Q103" s="540"/>
      <c r="R103" s="537"/>
      <c r="S103" s="537"/>
      <c r="T103" s="537"/>
      <c r="U103" s="537"/>
      <c r="V103" s="537"/>
      <c r="W103" s="537"/>
      <c r="X103" s="537"/>
      <c r="Y103" s="537"/>
    </row>
    <row r="104" spans="1:25" ht="14.5" customHeight="1">
      <c r="A104" s="163"/>
      <c r="B104" s="1426" t="s">
        <v>374</v>
      </c>
      <c r="C104" s="1426"/>
      <c r="D104" s="1426"/>
      <c r="E104" s="1426"/>
      <c r="F104" s="173"/>
      <c r="G104" s="173"/>
      <c r="H104" s="173"/>
      <c r="I104" s="173"/>
      <c r="J104" s="173"/>
      <c r="K104" s="173"/>
      <c r="L104" s="173"/>
      <c r="M104" s="163"/>
      <c r="N104" s="537"/>
      <c r="O104" s="540"/>
      <c r="P104" s="540"/>
      <c r="Q104" s="540"/>
      <c r="R104" s="537"/>
      <c r="S104" s="537"/>
      <c r="T104" s="537"/>
      <c r="U104" s="537"/>
      <c r="V104" s="537"/>
      <c r="W104" s="537"/>
      <c r="X104" s="537"/>
      <c r="Y104" s="537"/>
    </row>
    <row r="105" spans="1:25" ht="14.5" customHeight="1">
      <c r="A105" s="163"/>
      <c r="B105" s="957" t="s">
        <v>375</v>
      </c>
      <c r="C105" s="1427" t="str">
        <f>IF(F100&lt;&gt;"",IF(F100&gt;0.7,"Good Agreement",IF(F100&lt;0.4,"Poor Agreement","Some Agreement")),"")</f>
        <v/>
      </c>
      <c r="D105" s="1428"/>
      <c r="E105" s="1429"/>
      <c r="F105" s="163"/>
      <c r="G105" s="163"/>
      <c r="H105" s="163"/>
      <c r="I105" s="163"/>
      <c r="J105" s="163"/>
      <c r="K105" s="163"/>
      <c r="L105" s="163"/>
      <c r="M105" s="163"/>
      <c r="N105" s="537"/>
      <c r="O105" s="540"/>
      <c r="P105" s="540"/>
      <c r="Q105" s="540"/>
      <c r="R105" s="537"/>
      <c r="S105" s="537"/>
      <c r="T105" s="537"/>
      <c r="U105" s="537"/>
      <c r="V105" s="537"/>
      <c r="W105" s="537"/>
      <c r="X105" s="537"/>
      <c r="Y105" s="537"/>
    </row>
    <row r="106" spans="1:25" ht="14.5" customHeight="1">
      <c r="A106" s="163"/>
      <c r="B106" s="957" t="s">
        <v>376</v>
      </c>
      <c r="C106" s="1427" t="str">
        <f>IF(H101&lt;&gt;"",IF(H100&gt;0.7,"Good Agreement",IF(H100&lt;0.4,"Poor Agreement","Some Agreement")),"")</f>
        <v/>
      </c>
      <c r="D106" s="1428"/>
      <c r="E106" s="1429"/>
      <c r="F106" s="163"/>
      <c r="G106" s="163"/>
      <c r="H106" s="163"/>
      <c r="I106" s="163"/>
      <c r="J106" s="174"/>
      <c r="K106" s="174"/>
      <c r="L106" s="174"/>
      <c r="M106" s="174"/>
      <c r="N106" s="174"/>
      <c r="O106" s="540"/>
      <c r="P106" s="540"/>
      <c r="Q106" s="540"/>
      <c r="R106" s="537"/>
      <c r="S106" s="537"/>
      <c r="T106" s="537"/>
      <c r="U106" s="537"/>
      <c r="V106" s="537"/>
      <c r="W106" s="537"/>
      <c r="X106" s="537"/>
      <c r="Y106" s="537"/>
    </row>
    <row r="107" spans="1:25" ht="14.5" customHeight="1">
      <c r="A107" s="163"/>
      <c r="B107" s="957" t="s">
        <v>377</v>
      </c>
      <c r="C107" s="1427" t="str">
        <f>IF(F102&lt;&gt;"",IF(F102&gt;0.7,"Good Agreement",IF(F102&lt;0.4,"Poor Agreement","Some Agreement")),"")</f>
        <v/>
      </c>
      <c r="D107" s="1428"/>
      <c r="E107" s="1429"/>
      <c r="F107" s="163"/>
      <c r="G107" s="163"/>
      <c r="H107" s="163"/>
      <c r="I107" s="163"/>
      <c r="J107" s="958" t="s">
        <v>378</v>
      </c>
      <c r="K107" s="958"/>
      <c r="L107" s="958"/>
      <c r="M107" s="958"/>
      <c r="N107" s="959" t="s">
        <v>53</v>
      </c>
      <c r="O107" s="540"/>
      <c r="P107" s="540"/>
      <c r="Q107" s="540"/>
      <c r="R107" s="537"/>
      <c r="S107" s="537"/>
      <c r="T107" s="537"/>
      <c r="U107" s="537"/>
      <c r="V107" s="537"/>
      <c r="W107" s="537"/>
      <c r="X107" s="537"/>
      <c r="Y107" s="537"/>
    </row>
    <row r="108" spans="1:25" ht="14.5" customHeight="1">
      <c r="A108" s="163"/>
      <c r="B108" s="163"/>
      <c r="C108" s="163"/>
      <c r="D108" s="163"/>
      <c r="E108" s="163"/>
      <c r="F108" s="163"/>
      <c r="G108" s="163"/>
      <c r="H108" s="163"/>
      <c r="I108" s="163"/>
      <c r="J108" s="163"/>
      <c r="K108" s="163"/>
      <c r="L108" s="163"/>
      <c r="M108" s="163"/>
      <c r="N108" s="537"/>
      <c r="O108" s="540"/>
      <c r="P108" s="540"/>
      <c r="Q108" s="540"/>
      <c r="R108" s="537"/>
      <c r="S108" s="537"/>
      <c r="T108" s="537"/>
      <c r="U108" s="537"/>
      <c r="V108" s="537"/>
      <c r="W108" s="537"/>
      <c r="X108" s="537"/>
      <c r="Y108" s="537"/>
    </row>
    <row r="109" spans="1:25" ht="14.5" customHeight="1">
      <c r="A109" s="163"/>
      <c r="B109" s="163"/>
      <c r="C109" s="163"/>
      <c r="D109" s="163"/>
      <c r="E109" s="163"/>
      <c r="F109" s="163"/>
      <c r="G109" s="163"/>
      <c r="H109" s="163"/>
      <c r="I109" s="163"/>
      <c r="J109" s="163"/>
      <c r="K109" s="163"/>
      <c r="L109" s="163"/>
      <c r="M109" s="163"/>
      <c r="N109" s="537"/>
      <c r="O109" s="540"/>
      <c r="P109" s="540"/>
      <c r="Q109" s="540"/>
      <c r="R109" s="537"/>
      <c r="S109" s="537"/>
      <c r="T109" s="537"/>
      <c r="U109" s="537"/>
      <c r="V109" s="537"/>
      <c r="W109" s="537"/>
      <c r="X109" s="537"/>
      <c r="Y109" s="537"/>
    </row>
    <row r="110" spans="1:25" ht="14.5" customHeight="1">
      <c r="A110" s="163"/>
      <c r="B110" s="163"/>
      <c r="C110" s="163"/>
      <c r="D110" s="163"/>
      <c r="E110" s="163"/>
      <c r="F110" s="163"/>
      <c r="G110" s="163"/>
      <c r="H110" s="173"/>
      <c r="I110" s="173"/>
      <c r="J110" s="173"/>
      <c r="K110" s="173"/>
      <c r="L110" s="546"/>
      <c r="M110" s="163"/>
      <c r="N110" s="537"/>
      <c r="O110" s="540"/>
      <c r="P110" s="540"/>
      <c r="Q110" s="540"/>
      <c r="R110" s="537"/>
      <c r="S110" s="537"/>
      <c r="T110" s="537"/>
      <c r="U110" s="537"/>
      <c r="V110" s="537"/>
      <c r="W110" s="537"/>
      <c r="X110" s="537"/>
      <c r="Y110" s="537"/>
    </row>
    <row r="111" spans="1:25" ht="14.5" customHeight="1">
      <c r="A111" s="405"/>
      <c r="B111" s="405"/>
      <c r="C111" s="405"/>
      <c r="D111" s="405"/>
      <c r="E111" s="405"/>
      <c r="F111" s="405"/>
      <c r="G111" s="405"/>
      <c r="H111" s="405"/>
      <c r="I111" s="405"/>
      <c r="J111" s="405"/>
      <c r="K111" s="405"/>
      <c r="L111" s="405"/>
      <c r="M111" s="405"/>
      <c r="N111" s="537"/>
      <c r="O111" s="540"/>
      <c r="P111" s="540"/>
      <c r="Q111" s="540"/>
      <c r="R111" s="537"/>
      <c r="S111" s="537"/>
      <c r="T111" s="537"/>
      <c r="U111" s="537"/>
      <c r="V111" s="537"/>
      <c r="W111" s="537"/>
      <c r="X111" s="537"/>
      <c r="Y111" s="537"/>
    </row>
    <row r="112" spans="1:25">
      <c r="A112" s="405"/>
      <c r="B112" s="405"/>
      <c r="C112" s="405"/>
      <c r="D112" s="405"/>
      <c r="E112" s="405"/>
      <c r="F112" s="405"/>
      <c r="G112" s="405"/>
      <c r="H112" s="405"/>
      <c r="I112" s="405"/>
      <c r="J112" s="405"/>
      <c r="K112" s="405"/>
      <c r="L112" s="405"/>
      <c r="M112" s="405"/>
      <c r="N112" s="537"/>
      <c r="O112" s="540"/>
      <c r="P112" s="540"/>
      <c r="Q112" s="540"/>
      <c r="R112" s="537"/>
      <c r="S112" s="537"/>
      <c r="T112" s="537"/>
      <c r="U112" s="537"/>
      <c r="V112" s="537"/>
      <c r="W112" s="537"/>
      <c r="X112" s="537"/>
      <c r="Y112" s="537"/>
    </row>
    <row r="113" spans="1:25">
      <c r="A113" s="405"/>
      <c r="B113" s="405"/>
      <c r="C113" s="405"/>
      <c r="D113" s="405"/>
      <c r="E113" s="405"/>
      <c r="F113" s="405"/>
      <c r="G113" s="405"/>
      <c r="H113" s="405"/>
      <c r="I113" s="405"/>
      <c r="J113" s="405"/>
      <c r="K113" s="405"/>
      <c r="L113" s="405"/>
      <c r="M113" s="405"/>
      <c r="N113" s="537"/>
      <c r="O113" s="540"/>
      <c r="P113" s="540"/>
      <c r="Q113" s="540"/>
      <c r="R113" s="537"/>
      <c r="S113" s="537"/>
      <c r="T113" s="537"/>
      <c r="U113" s="537"/>
      <c r="V113" s="537"/>
      <c r="W113" s="537"/>
      <c r="X113" s="537"/>
      <c r="Y113" s="537"/>
    </row>
  </sheetData>
  <sheetProtection formatCells="0" formatColumns="0" formatRows="0" selectLockedCells="1"/>
  <mergeCells count="92">
    <mergeCell ref="B63:K63"/>
    <mergeCell ref="A1:M1"/>
    <mergeCell ref="A3:B3"/>
    <mergeCell ref="E3:G3"/>
    <mergeCell ref="H3:J3"/>
    <mergeCell ref="K3:M3"/>
    <mergeCell ref="A5:D5"/>
    <mergeCell ref="E5:G5"/>
    <mergeCell ref="H5:J5"/>
    <mergeCell ref="K5:M5"/>
    <mergeCell ref="A7:D7"/>
    <mergeCell ref="E7:G7"/>
    <mergeCell ref="H7:J7"/>
    <mergeCell ref="K7:M7"/>
    <mergeCell ref="A9:M9"/>
    <mergeCell ref="G65:J65"/>
    <mergeCell ref="K65:K66"/>
    <mergeCell ref="G66:H66"/>
    <mergeCell ref="I66:J66"/>
    <mergeCell ref="B67:B70"/>
    <mergeCell ref="G67:H67"/>
    <mergeCell ref="I67:J67"/>
    <mergeCell ref="G68:H68"/>
    <mergeCell ref="I68:J68"/>
    <mergeCell ref="G69:H69"/>
    <mergeCell ref="I69:J69"/>
    <mergeCell ref="G70:H70"/>
    <mergeCell ref="I70:J70"/>
    <mergeCell ref="B71:C72"/>
    <mergeCell ref="G71:H71"/>
    <mergeCell ref="I71:J71"/>
    <mergeCell ref="G72:H72"/>
    <mergeCell ref="I72:J72"/>
    <mergeCell ref="B75:K75"/>
    <mergeCell ref="G77:J77"/>
    <mergeCell ref="K77:K78"/>
    <mergeCell ref="G78:H78"/>
    <mergeCell ref="I78:J78"/>
    <mergeCell ref="G82:H82"/>
    <mergeCell ref="I82:J82"/>
    <mergeCell ref="B83:C84"/>
    <mergeCell ref="G83:H83"/>
    <mergeCell ref="I83:J83"/>
    <mergeCell ref="G84:H84"/>
    <mergeCell ref="I84:J84"/>
    <mergeCell ref="B79:B82"/>
    <mergeCell ref="G79:H79"/>
    <mergeCell ref="I79:J79"/>
    <mergeCell ref="G80:H80"/>
    <mergeCell ref="I80:J80"/>
    <mergeCell ref="G93:H93"/>
    <mergeCell ref="I93:J93"/>
    <mergeCell ref="G94:H94"/>
    <mergeCell ref="I94:J94"/>
    <mergeCell ref="B95:C96"/>
    <mergeCell ref="G95:H95"/>
    <mergeCell ref="I95:J95"/>
    <mergeCell ref="G96:H96"/>
    <mergeCell ref="I96:J96"/>
    <mergeCell ref="B91:B94"/>
    <mergeCell ref="G91:H91"/>
    <mergeCell ref="I91:J91"/>
    <mergeCell ref="G92:H92"/>
    <mergeCell ref="I92:J92"/>
    <mergeCell ref="F99:G99"/>
    <mergeCell ref="H99:I99"/>
    <mergeCell ref="B100:C100"/>
    <mergeCell ref="D100:E100"/>
    <mergeCell ref="F100:G100"/>
    <mergeCell ref="H100:I100"/>
    <mergeCell ref="F101:G101"/>
    <mergeCell ref="H101:I101"/>
    <mergeCell ref="B102:C102"/>
    <mergeCell ref="D102:E102"/>
    <mergeCell ref="F102:G102"/>
    <mergeCell ref="H102:I102"/>
    <mergeCell ref="B104:E104"/>
    <mergeCell ref="C105:E105"/>
    <mergeCell ref="C106:E106"/>
    <mergeCell ref="C107:E107"/>
    <mergeCell ref="B2:D2"/>
    <mergeCell ref="B101:C101"/>
    <mergeCell ref="D101:E101"/>
    <mergeCell ref="B99:C99"/>
    <mergeCell ref="D99:E99"/>
    <mergeCell ref="B87:K87"/>
    <mergeCell ref="G89:J89"/>
    <mergeCell ref="K89:K90"/>
    <mergeCell ref="G90:H90"/>
    <mergeCell ref="I90:J90"/>
    <mergeCell ref="G81:H81"/>
    <mergeCell ref="I81:J81"/>
  </mergeCells>
  <printOptions horizontalCentered="1"/>
  <pageMargins left="0.25" right="0.25" top="0.75" bottom="0.75" header="0.3" footer="0.3"/>
  <pageSetup scale="43" fitToHeight="2" orientation="portrait" verticalDpi="1200" r:id="rId1"/>
  <headerFooter>
    <oddHeader>&amp;L&amp;G&amp;C&amp;"-,Bold"Attribute Agreement Analysis</oddHeader>
    <oddFooter>&amp;L&amp;9 1AF0003 &amp;A&amp;C&amp;"-,Bold"&amp;9&amp;KFF0000Printed Copy Uncontrolled.  
Latest Edition on AMG Intranet Site (http://ride.amgeneralintranet.com)&amp;R&amp;9Rev &amp;D</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P91"/>
  <sheetViews>
    <sheetView windowProtection="1" showGridLines="0" showRuler="0" view="pageLayout" topLeftCell="A3" zoomScale="145" zoomScaleNormal="100" zoomScaleSheetLayoutView="100" zoomScalePageLayoutView="145" workbookViewId="0">
      <selection activeCell="B94" sqref="B94"/>
    </sheetView>
  </sheetViews>
  <sheetFormatPr baseColWidth="10" defaultColWidth="5" defaultRowHeight="15"/>
  <cols>
    <col min="1" max="1" width="6.5" customWidth="1"/>
    <col min="2" max="2" width="27" customWidth="1"/>
    <col min="3" max="4" width="4.83203125" bestFit="1" customWidth="1"/>
    <col min="5" max="5" width="9" bestFit="1" customWidth="1"/>
    <col min="6" max="6" width="7" customWidth="1"/>
    <col min="7" max="7" width="9.83203125" bestFit="1" customWidth="1"/>
    <col min="8" max="8" width="5.83203125" customWidth="1"/>
    <col min="9" max="13" width="6.5" customWidth="1"/>
    <col min="14" max="14" width="7.33203125" customWidth="1"/>
    <col min="15" max="16" width="5.5" customWidth="1"/>
  </cols>
  <sheetData>
    <row r="1" spans="1:16" ht="7.5" customHeight="1" thickBot="1"/>
    <row r="2" spans="1:16">
      <c r="A2" s="1507" t="s">
        <v>439</v>
      </c>
      <c r="B2" s="1508"/>
      <c r="C2" s="1511">
        <f>Information!D2</f>
        <v>0</v>
      </c>
      <c r="D2" s="1512"/>
      <c r="E2" s="1512"/>
      <c r="F2" s="1513"/>
      <c r="G2" s="29"/>
      <c r="H2" s="1507" t="s">
        <v>89</v>
      </c>
      <c r="I2" s="1508"/>
      <c r="J2" s="1489">
        <f>Information!D19</f>
        <v>0</v>
      </c>
      <c r="K2" s="1490"/>
      <c r="L2" s="1490"/>
      <c r="M2" s="1490"/>
      <c r="N2" s="1490"/>
      <c r="O2" s="1490"/>
      <c r="P2" s="1491"/>
    </row>
    <row r="3" spans="1:16" ht="16" thickBot="1">
      <c r="A3" s="1509" t="s">
        <v>442</v>
      </c>
      <c r="B3" s="1510"/>
      <c r="C3" s="1514">
        <f>Information!D3</f>
        <v>0</v>
      </c>
      <c r="D3" s="1515"/>
      <c r="E3" s="1515"/>
      <c r="F3" s="1516"/>
      <c r="G3" s="16"/>
      <c r="H3" s="1509" t="s">
        <v>90</v>
      </c>
      <c r="I3" s="1510"/>
      <c r="J3" s="1492">
        <f>Information!D18</f>
        <v>0</v>
      </c>
      <c r="K3" s="1493"/>
      <c r="L3" s="1493"/>
      <c r="M3" s="1493"/>
      <c r="N3" s="1493"/>
      <c r="O3" s="1493"/>
      <c r="P3" s="1494"/>
    </row>
    <row r="4" spans="1:16" ht="16" thickBot="1">
      <c r="A4" s="17"/>
      <c r="B4" s="12"/>
      <c r="C4" s="18"/>
      <c r="D4" s="18"/>
      <c r="E4" s="18"/>
      <c r="F4" s="18"/>
      <c r="G4" s="18"/>
      <c r="H4" s="18"/>
      <c r="I4" s="19"/>
      <c r="J4" s="19"/>
      <c r="K4" s="19"/>
      <c r="L4" s="19"/>
      <c r="M4" s="20"/>
      <c r="N4" s="20"/>
      <c r="O4" s="20"/>
      <c r="P4" s="21"/>
    </row>
    <row r="5" spans="1:16" ht="16" thickBot="1">
      <c r="A5" s="1479" t="s">
        <v>91</v>
      </c>
      <c r="B5" s="1480"/>
      <c r="C5" s="1480"/>
      <c r="D5" s="1481"/>
      <c r="E5" s="1502">
        <f>Information!D2</f>
        <v>0</v>
      </c>
      <c r="F5" s="1503"/>
      <c r="G5" s="1503"/>
      <c r="H5" s="1503"/>
      <c r="I5" s="1504"/>
      <c r="J5" s="123"/>
      <c r="K5" s="123"/>
      <c r="L5" s="123"/>
      <c r="M5" s="27"/>
      <c r="N5" s="26" t="s">
        <v>443</v>
      </c>
      <c r="O5" s="1487">
        <f>Information!D20</f>
        <v>0</v>
      </c>
      <c r="P5" s="1488"/>
    </row>
    <row r="6" spans="1:16" ht="16" thickBot="1">
      <c r="A6" s="26" t="s">
        <v>92</v>
      </c>
      <c r="B6" s="1476"/>
      <c r="C6" s="1477"/>
      <c r="D6" s="1478"/>
      <c r="E6" s="28"/>
      <c r="F6" s="28"/>
      <c r="G6" s="28"/>
      <c r="H6" s="28"/>
      <c r="I6" s="1482"/>
      <c r="J6" s="1482"/>
      <c r="K6" s="1482"/>
      <c r="L6" s="1482"/>
      <c r="M6" s="1483"/>
      <c r="N6" s="1484"/>
      <c r="O6" s="1485"/>
      <c r="P6" s="1486"/>
    </row>
    <row r="7" spans="1:16" ht="16" thickBot="1">
      <c r="A7" s="22" t="s">
        <v>93</v>
      </c>
      <c r="B7" s="23"/>
      <c r="C7" s="23"/>
      <c r="D7" s="23"/>
      <c r="E7" s="23"/>
      <c r="F7" s="23"/>
      <c r="G7" s="23"/>
      <c r="H7" s="23"/>
      <c r="I7" s="24"/>
      <c r="J7" s="24"/>
      <c r="K7" s="24"/>
      <c r="L7" s="24"/>
      <c r="M7" s="24"/>
      <c r="N7" s="24"/>
      <c r="O7" s="23"/>
      <c r="P7" s="25"/>
    </row>
    <row r="8" spans="1:16">
      <c r="A8" s="1470" t="s">
        <v>94</v>
      </c>
      <c r="B8" s="1472" t="s">
        <v>95</v>
      </c>
      <c r="C8" s="1474" t="s">
        <v>96</v>
      </c>
      <c r="D8" s="1474"/>
      <c r="E8" s="1475" t="s">
        <v>97</v>
      </c>
      <c r="F8" s="1475"/>
      <c r="G8" s="1472" t="s">
        <v>98</v>
      </c>
      <c r="H8" s="1495" t="s">
        <v>99</v>
      </c>
      <c r="I8" s="1497" t="s">
        <v>100</v>
      </c>
      <c r="J8" s="1498"/>
      <c r="K8" s="1498"/>
      <c r="L8" s="1498"/>
      <c r="M8" s="1498"/>
      <c r="N8" s="1499"/>
      <c r="O8" s="1500" t="s">
        <v>101</v>
      </c>
      <c r="P8" s="1505" t="s">
        <v>102</v>
      </c>
    </row>
    <row r="9" spans="1:16" ht="16" thickBot="1">
      <c r="A9" s="1471"/>
      <c r="B9" s="1473"/>
      <c r="C9" s="14" t="s">
        <v>85</v>
      </c>
      <c r="D9" s="14" t="s">
        <v>86</v>
      </c>
      <c r="E9" s="175" t="s">
        <v>87</v>
      </c>
      <c r="F9" s="175" t="s">
        <v>88</v>
      </c>
      <c r="G9" s="1473"/>
      <c r="H9" s="1496"/>
      <c r="I9" s="13" t="s">
        <v>103</v>
      </c>
      <c r="J9" s="13" t="s">
        <v>104</v>
      </c>
      <c r="K9" s="13" t="s">
        <v>105</v>
      </c>
      <c r="L9" s="13" t="s">
        <v>454</v>
      </c>
      <c r="M9" s="13" t="s">
        <v>455</v>
      </c>
      <c r="N9" s="13" t="s">
        <v>456</v>
      </c>
      <c r="O9" s="1501"/>
      <c r="P9" s="1506"/>
    </row>
    <row r="10" spans="1:16" ht="15" customHeight="1">
      <c r="A10" s="176">
        <v>6</v>
      </c>
      <c r="B10" s="930"/>
      <c r="C10" s="924"/>
      <c r="D10" s="925"/>
      <c r="E10" s="928" t="str">
        <f>IF(OR(ISBLANK(B10),ISBLANK(C10),ISBLANK(D10)),"",B10-C10)</f>
        <v/>
      </c>
      <c r="F10" s="928" t="str">
        <f>IF(OR(ISBLANK(B10),ISBLANK(C10),ISBLANK(D10)),"",B10+D10)</f>
        <v/>
      </c>
      <c r="G10" s="177"/>
      <c r="H10" s="710"/>
      <c r="I10" s="929"/>
      <c r="J10" s="929"/>
      <c r="K10" s="929"/>
      <c r="L10" s="929"/>
      <c r="M10" s="929"/>
      <c r="N10" s="929"/>
      <c r="O10" s="178" t="str">
        <f t="shared" ref="O10:O31" si="0">IF(AND(ISBLANK(I10),ISBLANK(J10),ISBLANK(K10),ISBLANK(L10),ISBLANK(M10),ISBLANK(N10)),"",IF(IF(ISBLANK(I10),0,IF(OR(I10&lt;E10,I10&gt;F10),1,0))+IF(ISBLANK(J10),0,IF(OR(J10&lt;E10,J10&gt;F10),1,0))+IF(ISBLANK(K10),0,IF(OR(K10&lt;E10,K10&gt;F10),1,0))+IF(ISBLANK(L10),0,IF(OR(L10&lt;E10,L10&gt;F10),1,0))+IF(ISBLANK(M10),0,IF(OR(M10&lt;E10,M10&gt;F10),1,0))+IF(ISBLANK(N10),0,IF(OR(N10&lt;E10,N10&gt;F10),1,0))&gt;0,"-","X"))</f>
        <v/>
      </c>
      <c r="P10" s="179" t="str">
        <f t="shared" ref="P10:P31" si="1">IF(O10="","",IF(O10="X","-","X"))</f>
        <v/>
      </c>
    </row>
    <row r="11" spans="1:16" ht="15" customHeight="1">
      <c r="A11" s="176">
        <v>7</v>
      </c>
      <c r="B11" s="930"/>
      <c r="C11" s="924"/>
      <c r="D11" s="925"/>
      <c r="E11" s="928" t="str">
        <f t="shared" ref="E11:E74" si="2">IF(OR(ISBLANK(B11),ISBLANK(C11),ISBLANK(D11)),"",B11-C11)</f>
        <v/>
      </c>
      <c r="F11" s="928" t="str">
        <f t="shared" ref="F11:F74" si="3">IF(OR(ISBLANK(B11),ISBLANK(C11),ISBLANK(D11)),"",B11+D11)</f>
        <v/>
      </c>
      <c r="G11" s="177"/>
      <c r="H11" s="710"/>
      <c r="I11" s="929"/>
      <c r="J11" s="929"/>
      <c r="K11" s="929"/>
      <c r="L11" s="929"/>
      <c r="M11" s="929"/>
      <c r="N11" s="929"/>
      <c r="O11" s="178" t="str">
        <f t="shared" si="0"/>
        <v/>
      </c>
      <c r="P11" s="179" t="str">
        <f t="shared" si="1"/>
        <v/>
      </c>
    </row>
    <row r="12" spans="1:16" ht="15" customHeight="1">
      <c r="A12" s="176">
        <v>8</v>
      </c>
      <c r="B12" s="930"/>
      <c r="C12" s="924"/>
      <c r="D12" s="925"/>
      <c r="E12" s="928" t="str">
        <f t="shared" si="2"/>
        <v/>
      </c>
      <c r="F12" s="928" t="str">
        <f t="shared" si="3"/>
        <v/>
      </c>
      <c r="G12" s="177"/>
      <c r="H12" s="710"/>
      <c r="I12" s="929"/>
      <c r="J12" s="929"/>
      <c r="K12" s="929"/>
      <c r="L12" s="929"/>
      <c r="M12" s="929"/>
      <c r="N12" s="929"/>
      <c r="O12" s="178" t="str">
        <f t="shared" si="0"/>
        <v/>
      </c>
      <c r="P12" s="179" t="str">
        <f t="shared" si="1"/>
        <v/>
      </c>
    </row>
    <row r="13" spans="1:16" ht="15" customHeight="1">
      <c r="A13" s="176">
        <v>9</v>
      </c>
      <c r="B13" s="929"/>
      <c r="C13" s="924"/>
      <c r="D13" s="924"/>
      <c r="E13" s="928" t="str">
        <f t="shared" si="2"/>
        <v/>
      </c>
      <c r="F13" s="928" t="str">
        <f t="shared" si="3"/>
        <v/>
      </c>
      <c r="G13" s="177"/>
      <c r="H13" s="710"/>
      <c r="I13" s="929"/>
      <c r="J13" s="929"/>
      <c r="K13" s="929"/>
      <c r="L13" s="929"/>
      <c r="M13" s="929"/>
      <c r="N13" s="929"/>
      <c r="O13" s="178" t="str">
        <f t="shared" si="0"/>
        <v/>
      </c>
      <c r="P13" s="179" t="str">
        <f t="shared" si="1"/>
        <v/>
      </c>
    </row>
    <row r="14" spans="1:16" ht="15" customHeight="1">
      <c r="A14" s="176">
        <v>10</v>
      </c>
      <c r="B14" s="930"/>
      <c r="C14" s="924"/>
      <c r="D14" s="924"/>
      <c r="E14" s="928" t="str">
        <f t="shared" si="2"/>
        <v/>
      </c>
      <c r="F14" s="928" t="str">
        <f t="shared" si="3"/>
        <v/>
      </c>
      <c r="G14" s="177"/>
      <c r="H14" s="710"/>
      <c r="I14" s="929"/>
      <c r="J14" s="929"/>
      <c r="K14" s="929"/>
      <c r="L14" s="929"/>
      <c r="M14" s="929"/>
      <c r="N14" s="929"/>
      <c r="O14" s="178" t="str">
        <f t="shared" si="0"/>
        <v/>
      </c>
      <c r="P14" s="179" t="str">
        <f t="shared" si="1"/>
        <v/>
      </c>
    </row>
    <row r="15" spans="1:16" ht="15" customHeight="1">
      <c r="A15" s="176">
        <v>11</v>
      </c>
      <c r="B15" s="930"/>
      <c r="C15" s="925"/>
      <c r="D15" s="925"/>
      <c r="E15" s="928" t="str">
        <f t="shared" si="2"/>
        <v/>
      </c>
      <c r="F15" s="928" t="str">
        <f t="shared" si="3"/>
        <v/>
      </c>
      <c r="G15" s="177"/>
      <c r="H15" s="710"/>
      <c r="I15" s="929"/>
      <c r="J15" s="929"/>
      <c r="K15" s="929"/>
      <c r="L15" s="929"/>
      <c r="M15" s="929"/>
      <c r="N15" s="929"/>
      <c r="O15" s="178" t="str">
        <f t="shared" si="0"/>
        <v/>
      </c>
      <c r="P15" s="179" t="str">
        <f t="shared" si="1"/>
        <v/>
      </c>
    </row>
    <row r="16" spans="1:16" ht="15" customHeight="1">
      <c r="A16" s="176">
        <v>12</v>
      </c>
      <c r="B16" s="930"/>
      <c r="C16" s="924"/>
      <c r="D16" s="924"/>
      <c r="E16" s="928" t="str">
        <f t="shared" si="2"/>
        <v/>
      </c>
      <c r="F16" s="928" t="str">
        <f t="shared" si="3"/>
        <v/>
      </c>
      <c r="G16" s="177"/>
      <c r="H16" s="710"/>
      <c r="I16" s="929"/>
      <c r="J16" s="929"/>
      <c r="K16" s="929"/>
      <c r="L16" s="929"/>
      <c r="M16" s="929"/>
      <c r="N16" s="929"/>
      <c r="O16" s="178" t="str">
        <f t="shared" si="0"/>
        <v/>
      </c>
      <c r="P16" s="179" t="str">
        <f t="shared" si="1"/>
        <v/>
      </c>
    </row>
    <row r="17" spans="1:16" ht="15" customHeight="1">
      <c r="A17" s="176">
        <v>13</v>
      </c>
      <c r="B17" s="930"/>
      <c r="C17" s="924"/>
      <c r="D17" s="924"/>
      <c r="E17" s="928" t="str">
        <f t="shared" si="2"/>
        <v/>
      </c>
      <c r="F17" s="928" t="str">
        <f t="shared" si="3"/>
        <v/>
      </c>
      <c r="G17" s="177"/>
      <c r="H17" s="710"/>
      <c r="I17" s="929"/>
      <c r="J17" s="929"/>
      <c r="K17" s="929"/>
      <c r="L17" s="929"/>
      <c r="M17" s="929"/>
      <c r="N17" s="929"/>
      <c r="O17" s="178" t="str">
        <f t="shared" si="0"/>
        <v/>
      </c>
      <c r="P17" s="179" t="str">
        <f t="shared" si="1"/>
        <v/>
      </c>
    </row>
    <row r="18" spans="1:16" ht="15" customHeight="1">
      <c r="A18" s="176">
        <v>14</v>
      </c>
      <c r="B18" s="930"/>
      <c r="C18" s="924"/>
      <c r="D18" s="924"/>
      <c r="E18" s="928" t="str">
        <f t="shared" si="2"/>
        <v/>
      </c>
      <c r="F18" s="928" t="str">
        <f t="shared" si="3"/>
        <v/>
      </c>
      <c r="G18" s="177"/>
      <c r="H18" s="710"/>
      <c r="I18" s="929"/>
      <c r="J18" s="929"/>
      <c r="K18" s="929"/>
      <c r="L18" s="929"/>
      <c r="M18" s="929"/>
      <c r="N18" s="929"/>
      <c r="O18" s="178" t="str">
        <f t="shared" si="0"/>
        <v/>
      </c>
      <c r="P18" s="179" t="str">
        <f t="shared" si="1"/>
        <v/>
      </c>
    </row>
    <row r="19" spans="1:16" ht="15" customHeight="1">
      <c r="A19" s="176">
        <v>15</v>
      </c>
      <c r="B19" s="930"/>
      <c r="C19" s="924"/>
      <c r="D19" s="924"/>
      <c r="E19" s="928" t="str">
        <f t="shared" si="2"/>
        <v/>
      </c>
      <c r="F19" s="928" t="str">
        <f t="shared" si="3"/>
        <v/>
      </c>
      <c r="G19" s="177"/>
      <c r="H19" s="710"/>
      <c r="I19" s="929"/>
      <c r="J19" s="929"/>
      <c r="K19" s="929"/>
      <c r="L19" s="929"/>
      <c r="M19" s="929"/>
      <c r="N19" s="929"/>
      <c r="O19" s="178" t="str">
        <f t="shared" si="0"/>
        <v/>
      </c>
      <c r="P19" s="179" t="str">
        <f t="shared" si="1"/>
        <v/>
      </c>
    </row>
    <row r="20" spans="1:16" ht="15" customHeight="1">
      <c r="A20" s="176">
        <v>16</v>
      </c>
      <c r="B20" s="930"/>
      <c r="C20" s="924"/>
      <c r="D20" s="924"/>
      <c r="E20" s="928" t="str">
        <f t="shared" si="2"/>
        <v/>
      </c>
      <c r="F20" s="928" t="str">
        <f t="shared" si="3"/>
        <v/>
      </c>
      <c r="G20" s="177"/>
      <c r="H20" s="710"/>
      <c r="I20" s="929"/>
      <c r="J20" s="929"/>
      <c r="K20" s="929"/>
      <c r="L20" s="929"/>
      <c r="M20" s="929"/>
      <c r="N20" s="929"/>
      <c r="O20" s="178" t="str">
        <f t="shared" si="0"/>
        <v/>
      </c>
      <c r="P20" s="179" t="str">
        <f t="shared" si="1"/>
        <v/>
      </c>
    </row>
    <row r="21" spans="1:16" ht="15" customHeight="1">
      <c r="A21" s="176">
        <v>17</v>
      </c>
      <c r="B21" s="930"/>
      <c r="C21" s="924"/>
      <c r="D21" s="924"/>
      <c r="E21" s="928" t="str">
        <f t="shared" si="2"/>
        <v/>
      </c>
      <c r="F21" s="928" t="str">
        <f t="shared" si="3"/>
        <v/>
      </c>
      <c r="G21" s="177"/>
      <c r="H21" s="710"/>
      <c r="I21" s="929"/>
      <c r="J21" s="929"/>
      <c r="K21" s="929"/>
      <c r="L21" s="929"/>
      <c r="M21" s="929"/>
      <c r="N21" s="929"/>
      <c r="O21" s="178" t="str">
        <f t="shared" si="0"/>
        <v/>
      </c>
      <c r="P21" s="179" t="str">
        <f t="shared" si="1"/>
        <v/>
      </c>
    </row>
    <row r="22" spans="1:16" ht="15" customHeight="1">
      <c r="A22" s="176">
        <v>18</v>
      </c>
      <c r="B22" s="930"/>
      <c r="C22" s="924"/>
      <c r="D22" s="924"/>
      <c r="E22" s="928" t="str">
        <f t="shared" si="2"/>
        <v/>
      </c>
      <c r="F22" s="928" t="str">
        <f t="shared" si="3"/>
        <v/>
      </c>
      <c r="G22" s="177"/>
      <c r="H22" s="710"/>
      <c r="I22" s="929"/>
      <c r="J22" s="929"/>
      <c r="K22" s="929"/>
      <c r="L22" s="929"/>
      <c r="M22" s="929"/>
      <c r="N22" s="929"/>
      <c r="O22" s="178" t="str">
        <f t="shared" si="0"/>
        <v/>
      </c>
      <c r="P22" s="179" t="str">
        <f t="shared" si="1"/>
        <v/>
      </c>
    </row>
    <row r="23" spans="1:16" ht="15" customHeight="1">
      <c r="A23" s="176">
        <v>19</v>
      </c>
      <c r="B23" s="930"/>
      <c r="C23" s="924"/>
      <c r="D23" s="924"/>
      <c r="E23" s="928" t="str">
        <f t="shared" si="2"/>
        <v/>
      </c>
      <c r="F23" s="928" t="str">
        <f t="shared" si="3"/>
        <v/>
      </c>
      <c r="G23" s="177"/>
      <c r="H23" s="710"/>
      <c r="I23" s="929"/>
      <c r="J23" s="929"/>
      <c r="K23" s="929"/>
      <c r="L23" s="929"/>
      <c r="M23" s="929"/>
      <c r="N23" s="929"/>
      <c r="O23" s="178" t="str">
        <f t="shared" si="0"/>
        <v/>
      </c>
      <c r="P23" s="179" t="str">
        <f t="shared" si="1"/>
        <v/>
      </c>
    </row>
    <row r="24" spans="1:16" ht="15" customHeight="1">
      <c r="A24" s="176">
        <v>20</v>
      </c>
      <c r="B24" s="930"/>
      <c r="C24" s="924"/>
      <c r="D24" s="924"/>
      <c r="E24" s="928" t="str">
        <f t="shared" si="2"/>
        <v/>
      </c>
      <c r="F24" s="928" t="str">
        <f t="shared" si="3"/>
        <v/>
      </c>
      <c r="G24" s="177"/>
      <c r="H24" s="710"/>
      <c r="I24" s="929"/>
      <c r="J24" s="929"/>
      <c r="K24" s="929"/>
      <c r="L24" s="929"/>
      <c r="M24" s="929"/>
      <c r="N24" s="929"/>
      <c r="O24" s="178" t="str">
        <f t="shared" si="0"/>
        <v/>
      </c>
      <c r="P24" s="179" t="str">
        <f t="shared" si="1"/>
        <v/>
      </c>
    </row>
    <row r="25" spans="1:16" ht="15" customHeight="1">
      <c r="A25" s="176">
        <v>21</v>
      </c>
      <c r="B25" s="930"/>
      <c r="C25" s="924"/>
      <c r="D25" s="924"/>
      <c r="E25" s="928" t="str">
        <f t="shared" si="2"/>
        <v/>
      </c>
      <c r="F25" s="928" t="str">
        <f t="shared" si="3"/>
        <v/>
      </c>
      <c r="G25" s="177"/>
      <c r="H25" s="710"/>
      <c r="I25" s="929"/>
      <c r="J25" s="929"/>
      <c r="K25" s="929"/>
      <c r="L25" s="929"/>
      <c r="M25" s="929"/>
      <c r="N25" s="929"/>
      <c r="O25" s="178" t="str">
        <f t="shared" si="0"/>
        <v/>
      </c>
      <c r="P25" s="179" t="str">
        <f t="shared" si="1"/>
        <v/>
      </c>
    </row>
    <row r="26" spans="1:16" ht="15" customHeight="1">
      <c r="A26" s="176"/>
      <c r="B26" s="929"/>
      <c r="C26" s="925"/>
      <c r="D26" s="925"/>
      <c r="E26" s="928" t="str">
        <f t="shared" si="2"/>
        <v/>
      </c>
      <c r="F26" s="928" t="str">
        <f t="shared" si="3"/>
        <v/>
      </c>
      <c r="G26" s="177"/>
      <c r="H26" s="710"/>
      <c r="I26" s="929"/>
      <c r="J26" s="929"/>
      <c r="K26" s="929"/>
      <c r="L26" s="929"/>
      <c r="M26" s="929"/>
      <c r="N26" s="929"/>
      <c r="O26" s="178" t="str">
        <f t="shared" si="0"/>
        <v/>
      </c>
      <c r="P26" s="179" t="str">
        <f t="shared" si="1"/>
        <v/>
      </c>
    </row>
    <row r="27" spans="1:16" ht="15" customHeight="1">
      <c r="A27" s="176"/>
      <c r="B27" s="929"/>
      <c r="C27" s="925"/>
      <c r="D27" s="925"/>
      <c r="E27" s="928" t="str">
        <f t="shared" si="2"/>
        <v/>
      </c>
      <c r="F27" s="928" t="str">
        <f t="shared" si="3"/>
        <v/>
      </c>
      <c r="G27" s="177"/>
      <c r="H27" s="710"/>
      <c r="I27" s="929"/>
      <c r="J27" s="929"/>
      <c r="K27" s="929"/>
      <c r="L27" s="929"/>
      <c r="M27" s="929"/>
      <c r="N27" s="929"/>
      <c r="O27" s="178" t="str">
        <f t="shared" si="0"/>
        <v/>
      </c>
      <c r="P27" s="179" t="str">
        <f t="shared" si="1"/>
        <v/>
      </c>
    </row>
    <row r="28" spans="1:16" ht="15" customHeight="1">
      <c r="A28" s="176"/>
      <c r="B28" s="929"/>
      <c r="C28" s="925"/>
      <c r="D28" s="925"/>
      <c r="E28" s="928" t="str">
        <f t="shared" si="2"/>
        <v/>
      </c>
      <c r="F28" s="928" t="str">
        <f t="shared" si="3"/>
        <v/>
      </c>
      <c r="G28" s="177"/>
      <c r="H28" s="710"/>
      <c r="I28" s="929"/>
      <c r="J28" s="929"/>
      <c r="K28" s="929"/>
      <c r="L28" s="929"/>
      <c r="M28" s="929"/>
      <c r="N28" s="929"/>
      <c r="O28" s="178" t="str">
        <f t="shared" si="0"/>
        <v/>
      </c>
      <c r="P28" s="179" t="str">
        <f t="shared" si="1"/>
        <v/>
      </c>
    </row>
    <row r="29" spans="1:16" ht="15" customHeight="1">
      <c r="A29" s="176"/>
      <c r="B29" s="929"/>
      <c r="C29" s="925"/>
      <c r="D29" s="925"/>
      <c r="E29" s="928" t="str">
        <f t="shared" si="2"/>
        <v/>
      </c>
      <c r="F29" s="928" t="str">
        <f t="shared" si="3"/>
        <v/>
      </c>
      <c r="G29" s="177"/>
      <c r="H29" s="710"/>
      <c r="I29" s="929"/>
      <c r="J29" s="929"/>
      <c r="K29" s="929"/>
      <c r="L29" s="929"/>
      <c r="M29" s="929"/>
      <c r="N29" s="929"/>
      <c r="O29" s="178" t="str">
        <f t="shared" si="0"/>
        <v/>
      </c>
      <c r="P29" s="179" t="str">
        <f t="shared" si="1"/>
        <v/>
      </c>
    </row>
    <row r="30" spans="1:16" ht="15" customHeight="1">
      <c r="A30" s="176"/>
      <c r="B30" s="929"/>
      <c r="C30" s="925"/>
      <c r="D30" s="925"/>
      <c r="E30" s="928" t="str">
        <f t="shared" si="2"/>
        <v/>
      </c>
      <c r="F30" s="928" t="str">
        <f t="shared" si="3"/>
        <v/>
      </c>
      <c r="G30" s="177"/>
      <c r="H30" s="710"/>
      <c r="I30" s="929"/>
      <c r="J30" s="929"/>
      <c r="K30" s="929"/>
      <c r="L30" s="929"/>
      <c r="M30" s="929"/>
      <c r="N30" s="929"/>
      <c r="O30" s="178" t="str">
        <f t="shared" si="0"/>
        <v/>
      </c>
      <c r="P30" s="179" t="str">
        <f t="shared" si="1"/>
        <v/>
      </c>
    </row>
    <row r="31" spans="1:16" ht="15" customHeight="1">
      <c r="A31" s="176"/>
      <c r="B31" s="929"/>
      <c r="C31" s="924"/>
      <c r="D31" s="924"/>
      <c r="E31" s="928" t="str">
        <f t="shared" si="2"/>
        <v/>
      </c>
      <c r="F31" s="928" t="str">
        <f t="shared" si="3"/>
        <v/>
      </c>
      <c r="G31" s="177"/>
      <c r="H31" s="710"/>
      <c r="I31" s="930"/>
      <c r="J31" s="930"/>
      <c r="K31" s="930"/>
      <c r="L31" s="930"/>
      <c r="M31" s="930"/>
      <c r="N31" s="930"/>
      <c r="O31" s="178" t="str">
        <f t="shared" si="0"/>
        <v/>
      </c>
      <c r="P31" s="179" t="str">
        <f t="shared" si="1"/>
        <v/>
      </c>
    </row>
    <row r="32" spans="1:16" ht="15" customHeight="1">
      <c r="A32" s="176"/>
      <c r="B32" s="930"/>
      <c r="C32" s="924"/>
      <c r="D32" s="924"/>
      <c r="E32" s="928" t="str">
        <f t="shared" si="2"/>
        <v/>
      </c>
      <c r="F32" s="928" t="str">
        <f t="shared" si="3"/>
        <v/>
      </c>
      <c r="G32" s="177"/>
      <c r="H32" s="710"/>
      <c r="I32" s="930"/>
      <c r="J32" s="930"/>
      <c r="K32" s="930"/>
      <c r="L32" s="930"/>
      <c r="M32" s="930"/>
      <c r="N32" s="930"/>
      <c r="O32" s="178" t="str">
        <f t="shared" ref="O32:O44" si="4">IF(AND(ISBLANK(I32),ISBLANK(J32),ISBLANK(K32),ISBLANK(L32),ISBLANK(M32),ISBLANK(N32)),"",IF(IF(ISBLANK(I32),0,IF(OR(I32&lt;E32,I32&gt;F32),1,0))+IF(ISBLANK(J32),0,IF(OR(J32&lt;E32,J32&gt;F32),1,0))+IF(ISBLANK(K32),0,IF(OR(K32&lt;E32,K32&gt;F32),1,0))+IF(ISBLANK(L32),0,IF(OR(L32&lt;E32,L32&gt;F32),1,0))+IF(ISBLANK(M32),0,IF(OR(M32&lt;E32,M32&gt;F32),1,0))+IF(ISBLANK(N32),0,IF(OR(N32&lt;E32,N32&gt;F32),1,0))&gt;0,"-","X"))</f>
        <v/>
      </c>
      <c r="P32" s="179" t="str">
        <f t="shared" ref="P32:P38" si="5">IF(O32="","",IF(O32="X","-","X"))</f>
        <v/>
      </c>
    </row>
    <row r="33" spans="1:16" ht="15" customHeight="1">
      <c r="A33" s="176"/>
      <c r="B33" s="930"/>
      <c r="C33" s="924"/>
      <c r="D33" s="924"/>
      <c r="E33" s="928" t="str">
        <f t="shared" si="2"/>
        <v/>
      </c>
      <c r="F33" s="928" t="str">
        <f t="shared" si="3"/>
        <v/>
      </c>
      <c r="G33" s="177"/>
      <c r="H33" s="710"/>
      <c r="I33" s="930"/>
      <c r="J33" s="930"/>
      <c r="K33" s="930"/>
      <c r="L33" s="930"/>
      <c r="M33" s="930"/>
      <c r="N33" s="930"/>
      <c r="O33" s="178" t="str">
        <f t="shared" si="4"/>
        <v/>
      </c>
      <c r="P33" s="179" t="str">
        <f t="shared" si="5"/>
        <v/>
      </c>
    </row>
    <row r="34" spans="1:16" ht="15" customHeight="1">
      <c r="A34" s="176"/>
      <c r="B34" s="930"/>
      <c r="C34" s="924"/>
      <c r="D34" s="924"/>
      <c r="E34" s="928" t="str">
        <f t="shared" si="2"/>
        <v/>
      </c>
      <c r="F34" s="928" t="str">
        <f t="shared" si="3"/>
        <v/>
      </c>
      <c r="G34" s="177"/>
      <c r="H34" s="710"/>
      <c r="I34" s="930"/>
      <c r="J34" s="930"/>
      <c r="K34" s="930"/>
      <c r="L34" s="930"/>
      <c r="M34" s="930"/>
      <c r="N34" s="930"/>
      <c r="O34" s="178" t="str">
        <f t="shared" si="4"/>
        <v/>
      </c>
      <c r="P34" s="179" t="str">
        <f t="shared" si="5"/>
        <v/>
      </c>
    </row>
    <row r="35" spans="1:16" ht="15" customHeight="1">
      <c r="A35" s="176"/>
      <c r="B35" s="930"/>
      <c r="C35" s="924"/>
      <c r="D35" s="924"/>
      <c r="E35" s="928" t="str">
        <f t="shared" si="2"/>
        <v/>
      </c>
      <c r="F35" s="928" t="str">
        <f t="shared" si="3"/>
        <v/>
      </c>
      <c r="G35" s="177"/>
      <c r="H35" s="710"/>
      <c r="I35" s="930"/>
      <c r="J35" s="930"/>
      <c r="K35" s="930"/>
      <c r="L35" s="930"/>
      <c r="M35" s="930"/>
      <c r="N35" s="930"/>
      <c r="O35" s="178" t="str">
        <f t="shared" si="4"/>
        <v/>
      </c>
      <c r="P35" s="179" t="str">
        <f t="shared" si="5"/>
        <v/>
      </c>
    </row>
    <row r="36" spans="1:16" ht="15" customHeight="1">
      <c r="A36" s="176"/>
      <c r="B36" s="930"/>
      <c r="C36" s="924"/>
      <c r="D36" s="924"/>
      <c r="E36" s="928" t="str">
        <f t="shared" si="2"/>
        <v/>
      </c>
      <c r="F36" s="928" t="str">
        <f t="shared" si="3"/>
        <v/>
      </c>
      <c r="G36" s="177"/>
      <c r="H36" s="710"/>
      <c r="I36" s="930"/>
      <c r="J36" s="930"/>
      <c r="K36" s="930"/>
      <c r="L36" s="930"/>
      <c r="M36" s="930"/>
      <c r="N36" s="930"/>
      <c r="O36" s="178" t="str">
        <f t="shared" si="4"/>
        <v/>
      </c>
      <c r="P36" s="179" t="str">
        <f t="shared" si="5"/>
        <v/>
      </c>
    </row>
    <row r="37" spans="1:16" ht="15" customHeight="1">
      <c r="A37" s="176"/>
      <c r="B37" s="930"/>
      <c r="C37" s="924"/>
      <c r="D37" s="924"/>
      <c r="E37" s="928" t="str">
        <f t="shared" si="2"/>
        <v/>
      </c>
      <c r="F37" s="928" t="str">
        <f t="shared" si="3"/>
        <v/>
      </c>
      <c r="G37" s="177"/>
      <c r="H37" s="710"/>
      <c r="I37" s="930"/>
      <c r="J37" s="930"/>
      <c r="K37" s="930"/>
      <c r="L37" s="930"/>
      <c r="M37" s="930"/>
      <c r="N37" s="930"/>
      <c r="O37" s="178" t="str">
        <f t="shared" si="4"/>
        <v/>
      </c>
      <c r="P37" s="179" t="str">
        <f t="shared" si="5"/>
        <v/>
      </c>
    </row>
    <row r="38" spans="1:16" ht="15" customHeight="1">
      <c r="A38" s="176"/>
      <c r="B38" s="930"/>
      <c r="C38" s="924"/>
      <c r="D38" s="924"/>
      <c r="E38" s="928" t="str">
        <f t="shared" si="2"/>
        <v/>
      </c>
      <c r="F38" s="928" t="str">
        <f t="shared" si="3"/>
        <v/>
      </c>
      <c r="G38" s="177"/>
      <c r="H38" s="710"/>
      <c r="I38" s="930"/>
      <c r="J38" s="930"/>
      <c r="K38" s="930"/>
      <c r="L38" s="930"/>
      <c r="M38" s="930"/>
      <c r="N38" s="930"/>
      <c r="O38" s="178" t="str">
        <f t="shared" si="4"/>
        <v/>
      </c>
      <c r="P38" s="179" t="str">
        <f t="shared" si="5"/>
        <v/>
      </c>
    </row>
    <row r="39" spans="1:16" ht="15" customHeight="1">
      <c r="A39" s="176"/>
      <c r="B39" s="930"/>
      <c r="C39" s="924"/>
      <c r="D39" s="924"/>
      <c r="E39" s="928" t="str">
        <f t="shared" si="2"/>
        <v/>
      </c>
      <c r="F39" s="928" t="str">
        <f t="shared" si="3"/>
        <v/>
      </c>
      <c r="G39" s="177"/>
      <c r="H39" s="710"/>
      <c r="I39" s="930"/>
      <c r="J39" s="930"/>
      <c r="K39" s="930"/>
      <c r="L39" s="930"/>
      <c r="M39" s="930"/>
      <c r="N39" s="930"/>
      <c r="O39" s="178" t="str">
        <f t="shared" si="4"/>
        <v/>
      </c>
      <c r="P39" s="179" t="str">
        <f t="shared" ref="P39:P87" si="6">IF(O39="","",IF(O39="X","-","X"))</f>
        <v/>
      </c>
    </row>
    <row r="40" spans="1:16" ht="15" customHeight="1">
      <c r="A40" s="176"/>
      <c r="B40" s="930"/>
      <c r="C40" s="924"/>
      <c r="D40" s="924"/>
      <c r="E40" s="928" t="str">
        <f t="shared" si="2"/>
        <v/>
      </c>
      <c r="F40" s="928" t="str">
        <f t="shared" si="3"/>
        <v/>
      </c>
      <c r="G40" s="177"/>
      <c r="H40" s="710"/>
      <c r="I40" s="930"/>
      <c r="J40" s="930"/>
      <c r="K40" s="930"/>
      <c r="L40" s="930"/>
      <c r="M40" s="930"/>
      <c r="N40" s="930"/>
      <c r="O40" s="178" t="str">
        <f t="shared" si="4"/>
        <v/>
      </c>
      <c r="P40" s="179" t="str">
        <f t="shared" si="6"/>
        <v/>
      </c>
    </row>
    <row r="41" spans="1:16" ht="15" customHeight="1">
      <c r="A41" s="176"/>
      <c r="B41" s="930"/>
      <c r="C41" s="924"/>
      <c r="D41" s="924"/>
      <c r="E41" s="928" t="str">
        <f t="shared" si="2"/>
        <v/>
      </c>
      <c r="F41" s="928" t="str">
        <f t="shared" si="3"/>
        <v/>
      </c>
      <c r="G41" s="177"/>
      <c r="H41" s="710"/>
      <c r="I41" s="930"/>
      <c r="J41" s="930"/>
      <c r="K41" s="930"/>
      <c r="L41" s="930"/>
      <c r="M41" s="930"/>
      <c r="N41" s="930"/>
      <c r="O41" s="178" t="str">
        <f t="shared" si="4"/>
        <v/>
      </c>
      <c r="P41" s="179" t="str">
        <f t="shared" si="6"/>
        <v/>
      </c>
    </row>
    <row r="42" spans="1:16" ht="15" customHeight="1">
      <c r="A42" s="176"/>
      <c r="B42" s="930"/>
      <c r="C42" s="924"/>
      <c r="D42" s="924"/>
      <c r="E42" s="928" t="str">
        <f t="shared" si="2"/>
        <v/>
      </c>
      <c r="F42" s="928" t="str">
        <f t="shared" si="3"/>
        <v/>
      </c>
      <c r="G42" s="177"/>
      <c r="H42" s="710"/>
      <c r="I42" s="930"/>
      <c r="J42" s="930"/>
      <c r="K42" s="930"/>
      <c r="L42" s="930"/>
      <c r="M42" s="930"/>
      <c r="N42" s="930"/>
      <c r="O42" s="178" t="str">
        <f t="shared" si="4"/>
        <v/>
      </c>
      <c r="P42" s="179" t="str">
        <f t="shared" si="6"/>
        <v/>
      </c>
    </row>
    <row r="43" spans="1:16" ht="15" customHeight="1">
      <c r="A43" s="176"/>
      <c r="B43" s="930"/>
      <c r="C43" s="924"/>
      <c r="D43" s="924"/>
      <c r="E43" s="928" t="str">
        <f t="shared" si="2"/>
        <v/>
      </c>
      <c r="F43" s="928" t="str">
        <f t="shared" si="3"/>
        <v/>
      </c>
      <c r="G43" s="177"/>
      <c r="H43" s="710"/>
      <c r="I43" s="930"/>
      <c r="J43" s="930"/>
      <c r="K43" s="930"/>
      <c r="L43" s="930"/>
      <c r="M43" s="930"/>
      <c r="N43" s="930"/>
      <c r="O43" s="178" t="str">
        <f t="shared" si="4"/>
        <v/>
      </c>
      <c r="P43" s="179" t="str">
        <f t="shared" si="6"/>
        <v/>
      </c>
    </row>
    <row r="44" spans="1:16" ht="15" customHeight="1">
      <c r="A44" s="176"/>
      <c r="B44" s="930"/>
      <c r="C44" s="924"/>
      <c r="D44" s="924"/>
      <c r="E44" s="928" t="str">
        <f t="shared" si="2"/>
        <v/>
      </c>
      <c r="F44" s="928" t="str">
        <f t="shared" si="3"/>
        <v/>
      </c>
      <c r="G44" s="177"/>
      <c r="H44" s="710"/>
      <c r="I44" s="930"/>
      <c r="J44" s="930"/>
      <c r="K44" s="930"/>
      <c r="L44" s="930"/>
      <c r="M44" s="930"/>
      <c r="N44" s="930"/>
      <c r="O44" s="178" t="str">
        <f t="shared" si="4"/>
        <v/>
      </c>
      <c r="P44" s="179" t="str">
        <f t="shared" si="6"/>
        <v/>
      </c>
    </row>
    <row r="45" spans="1:16" ht="15" customHeight="1">
      <c r="A45" s="176"/>
      <c r="B45" s="930"/>
      <c r="C45" s="924"/>
      <c r="D45" s="924"/>
      <c r="E45" s="928" t="str">
        <f t="shared" si="2"/>
        <v/>
      </c>
      <c r="F45" s="928" t="str">
        <f t="shared" si="3"/>
        <v/>
      </c>
      <c r="G45" s="177"/>
      <c r="H45" s="710"/>
      <c r="I45" s="930"/>
      <c r="J45" s="930"/>
      <c r="K45" s="930"/>
      <c r="L45" s="930"/>
      <c r="M45" s="930"/>
      <c r="N45" s="930"/>
      <c r="O45" s="178" t="str">
        <f t="shared" ref="O45:O87" si="7">IF(AND(ISBLANK(I45),ISBLANK(J45),ISBLANK(K45),ISBLANK(L45),ISBLANK(M45),ISBLANK(N45)),"",IF(IF(ISBLANK(I45),0,IF(OR(I45&lt;E45,I45&gt;F45),1,0))+IF(ISBLANK(J45),0,IF(OR(J45&lt;E45,J45&gt;F45),1,0))+IF(ISBLANK(K45),0,IF(OR(K45&lt;E45,K45&gt;F45),1,0))+IF(ISBLANK(L45),0,IF(OR(L45&lt;E45,L45&gt;F45),1,0))+IF(ISBLANK(M45),0,IF(OR(M45&lt;E45,M45&gt;F45),1,0))+IF(ISBLANK(N45),0,IF(OR(N45&lt;E45,N45&gt;F45),1,0))&gt;0,"-","X"))</f>
        <v/>
      </c>
      <c r="P45" s="179" t="str">
        <f t="shared" si="6"/>
        <v/>
      </c>
    </row>
    <row r="46" spans="1:16" ht="15" customHeight="1">
      <c r="A46" s="176"/>
      <c r="B46" s="930"/>
      <c r="C46" s="924"/>
      <c r="D46" s="924"/>
      <c r="E46" s="928" t="str">
        <f t="shared" si="2"/>
        <v/>
      </c>
      <c r="F46" s="928" t="str">
        <f t="shared" si="3"/>
        <v/>
      </c>
      <c r="G46" s="177"/>
      <c r="H46" s="710"/>
      <c r="I46" s="930"/>
      <c r="J46" s="930"/>
      <c r="K46" s="930"/>
      <c r="L46" s="930"/>
      <c r="M46" s="930"/>
      <c r="N46" s="930"/>
      <c r="O46" s="178" t="str">
        <f t="shared" si="7"/>
        <v/>
      </c>
      <c r="P46" s="179" t="str">
        <f t="shared" si="6"/>
        <v/>
      </c>
    </row>
    <row r="47" spans="1:16" ht="15" customHeight="1">
      <c r="A47" s="176"/>
      <c r="B47" s="930"/>
      <c r="C47" s="924"/>
      <c r="D47" s="924"/>
      <c r="E47" s="928" t="str">
        <f t="shared" si="2"/>
        <v/>
      </c>
      <c r="F47" s="928" t="str">
        <f t="shared" si="3"/>
        <v/>
      </c>
      <c r="G47" s="177"/>
      <c r="H47" s="710"/>
      <c r="I47" s="930"/>
      <c r="J47" s="930"/>
      <c r="K47" s="930"/>
      <c r="L47" s="930"/>
      <c r="M47" s="930"/>
      <c r="N47" s="930"/>
      <c r="O47" s="178" t="str">
        <f t="shared" si="7"/>
        <v/>
      </c>
      <c r="P47" s="179" t="str">
        <f t="shared" si="6"/>
        <v/>
      </c>
    </row>
    <row r="48" spans="1:16" ht="15" customHeight="1">
      <c r="A48" s="176"/>
      <c r="B48" s="930"/>
      <c r="C48" s="924"/>
      <c r="D48" s="924"/>
      <c r="E48" s="928" t="str">
        <f t="shared" si="2"/>
        <v/>
      </c>
      <c r="F48" s="928" t="str">
        <f t="shared" si="3"/>
        <v/>
      </c>
      <c r="G48" s="177"/>
      <c r="H48" s="710"/>
      <c r="I48" s="930"/>
      <c r="J48" s="930"/>
      <c r="K48" s="930"/>
      <c r="L48" s="930"/>
      <c r="M48" s="930"/>
      <c r="N48" s="930"/>
      <c r="O48" s="178" t="str">
        <f t="shared" si="7"/>
        <v/>
      </c>
      <c r="P48" s="179" t="str">
        <f t="shared" si="6"/>
        <v/>
      </c>
    </row>
    <row r="49" spans="1:16" ht="15" customHeight="1">
      <c r="A49" s="176"/>
      <c r="B49" s="930"/>
      <c r="C49" s="924"/>
      <c r="D49" s="924"/>
      <c r="E49" s="928" t="str">
        <f t="shared" si="2"/>
        <v/>
      </c>
      <c r="F49" s="928" t="str">
        <f t="shared" si="3"/>
        <v/>
      </c>
      <c r="G49" s="177"/>
      <c r="H49" s="710"/>
      <c r="I49" s="930"/>
      <c r="J49" s="930"/>
      <c r="K49" s="930"/>
      <c r="L49" s="930"/>
      <c r="M49" s="930"/>
      <c r="N49" s="930"/>
      <c r="O49" s="178" t="str">
        <f t="shared" si="7"/>
        <v/>
      </c>
      <c r="P49" s="179" t="str">
        <f t="shared" si="6"/>
        <v/>
      </c>
    </row>
    <row r="50" spans="1:16" ht="15" customHeight="1">
      <c r="A50" s="176"/>
      <c r="B50" s="930"/>
      <c r="C50" s="924"/>
      <c r="D50" s="924"/>
      <c r="E50" s="928" t="str">
        <f t="shared" si="2"/>
        <v/>
      </c>
      <c r="F50" s="928" t="str">
        <f t="shared" si="3"/>
        <v/>
      </c>
      <c r="G50" s="177"/>
      <c r="H50" s="710"/>
      <c r="I50" s="930"/>
      <c r="J50" s="930"/>
      <c r="K50" s="930"/>
      <c r="L50" s="930"/>
      <c r="M50" s="930"/>
      <c r="N50" s="930"/>
      <c r="O50" s="178" t="str">
        <f t="shared" si="7"/>
        <v/>
      </c>
      <c r="P50" s="179" t="str">
        <f t="shared" si="6"/>
        <v/>
      </c>
    </row>
    <row r="51" spans="1:16" ht="15" customHeight="1">
      <c r="A51" s="176"/>
      <c r="B51" s="930"/>
      <c r="C51" s="924"/>
      <c r="D51" s="924"/>
      <c r="E51" s="928" t="str">
        <f t="shared" si="2"/>
        <v/>
      </c>
      <c r="F51" s="928" t="str">
        <f t="shared" si="3"/>
        <v/>
      </c>
      <c r="G51" s="177"/>
      <c r="H51" s="710"/>
      <c r="I51" s="930"/>
      <c r="J51" s="930"/>
      <c r="K51" s="930"/>
      <c r="L51" s="930"/>
      <c r="M51" s="930"/>
      <c r="N51" s="930"/>
      <c r="O51" s="178" t="str">
        <f t="shared" si="7"/>
        <v/>
      </c>
      <c r="P51" s="179" t="str">
        <f t="shared" si="6"/>
        <v/>
      </c>
    </row>
    <row r="52" spans="1:16" ht="15" customHeight="1">
      <c r="A52" s="176"/>
      <c r="B52" s="930"/>
      <c r="C52" s="924"/>
      <c r="D52" s="924"/>
      <c r="E52" s="928" t="str">
        <f t="shared" si="2"/>
        <v/>
      </c>
      <c r="F52" s="928" t="str">
        <f t="shared" si="3"/>
        <v/>
      </c>
      <c r="G52" s="177"/>
      <c r="H52" s="710"/>
      <c r="I52" s="930"/>
      <c r="J52" s="930"/>
      <c r="K52" s="930"/>
      <c r="L52" s="930"/>
      <c r="M52" s="930"/>
      <c r="N52" s="930"/>
      <c r="O52" s="178" t="str">
        <f t="shared" si="7"/>
        <v/>
      </c>
      <c r="P52" s="179" t="str">
        <f t="shared" si="6"/>
        <v/>
      </c>
    </row>
    <row r="53" spans="1:16" ht="15" customHeight="1">
      <c r="A53" s="176"/>
      <c r="B53" s="930"/>
      <c r="C53" s="924"/>
      <c r="D53" s="924"/>
      <c r="E53" s="928" t="str">
        <f t="shared" si="2"/>
        <v/>
      </c>
      <c r="F53" s="928" t="str">
        <f t="shared" si="3"/>
        <v/>
      </c>
      <c r="G53" s="177"/>
      <c r="H53" s="710"/>
      <c r="I53" s="930"/>
      <c r="J53" s="930"/>
      <c r="K53" s="930"/>
      <c r="L53" s="930"/>
      <c r="M53" s="930"/>
      <c r="N53" s="930"/>
      <c r="O53" s="178" t="str">
        <f t="shared" si="7"/>
        <v/>
      </c>
      <c r="P53" s="179" t="str">
        <f t="shared" si="6"/>
        <v/>
      </c>
    </row>
    <row r="54" spans="1:16" ht="15" customHeight="1">
      <c r="A54" s="176"/>
      <c r="B54" s="930"/>
      <c r="C54" s="924"/>
      <c r="D54" s="924"/>
      <c r="E54" s="928" t="str">
        <f t="shared" si="2"/>
        <v/>
      </c>
      <c r="F54" s="928" t="str">
        <f t="shared" si="3"/>
        <v/>
      </c>
      <c r="G54" s="177"/>
      <c r="H54" s="710"/>
      <c r="I54" s="930"/>
      <c r="J54" s="930"/>
      <c r="K54" s="930"/>
      <c r="L54" s="930"/>
      <c r="M54" s="930"/>
      <c r="N54" s="930"/>
      <c r="O54" s="178" t="str">
        <f t="shared" si="7"/>
        <v/>
      </c>
      <c r="P54" s="179" t="str">
        <f t="shared" si="6"/>
        <v/>
      </c>
    </row>
    <row r="55" spans="1:16" ht="15" customHeight="1">
      <c r="A55" s="176"/>
      <c r="B55" s="930"/>
      <c r="C55" s="924"/>
      <c r="D55" s="924"/>
      <c r="E55" s="928" t="str">
        <f t="shared" si="2"/>
        <v/>
      </c>
      <c r="F55" s="928" t="str">
        <f t="shared" si="3"/>
        <v/>
      </c>
      <c r="G55" s="177"/>
      <c r="H55" s="710"/>
      <c r="I55" s="930"/>
      <c r="J55" s="930"/>
      <c r="K55" s="930"/>
      <c r="L55" s="930"/>
      <c r="M55" s="930"/>
      <c r="N55" s="930"/>
      <c r="O55" s="178" t="str">
        <f t="shared" si="7"/>
        <v/>
      </c>
      <c r="P55" s="179" t="str">
        <f t="shared" si="6"/>
        <v/>
      </c>
    </row>
    <row r="56" spans="1:16" ht="15" customHeight="1">
      <c r="A56" s="176"/>
      <c r="B56" s="930"/>
      <c r="C56" s="924"/>
      <c r="D56" s="924"/>
      <c r="E56" s="928" t="str">
        <f t="shared" si="2"/>
        <v/>
      </c>
      <c r="F56" s="928" t="str">
        <f t="shared" si="3"/>
        <v/>
      </c>
      <c r="G56" s="177"/>
      <c r="H56" s="710"/>
      <c r="I56" s="930"/>
      <c r="J56" s="930"/>
      <c r="K56" s="930"/>
      <c r="L56" s="930"/>
      <c r="M56" s="930"/>
      <c r="N56" s="930"/>
      <c r="O56" s="178" t="str">
        <f t="shared" si="7"/>
        <v/>
      </c>
      <c r="P56" s="179" t="str">
        <f t="shared" si="6"/>
        <v/>
      </c>
    </row>
    <row r="57" spans="1:16" ht="15" customHeight="1">
      <c r="A57" s="176"/>
      <c r="B57" s="930"/>
      <c r="C57" s="924"/>
      <c r="D57" s="924"/>
      <c r="E57" s="928" t="str">
        <f t="shared" si="2"/>
        <v/>
      </c>
      <c r="F57" s="928" t="str">
        <f t="shared" si="3"/>
        <v/>
      </c>
      <c r="G57" s="177"/>
      <c r="H57" s="710"/>
      <c r="I57" s="930"/>
      <c r="J57" s="930"/>
      <c r="K57" s="930"/>
      <c r="L57" s="930"/>
      <c r="M57" s="930"/>
      <c r="N57" s="930"/>
      <c r="O57" s="178" t="str">
        <f t="shared" si="7"/>
        <v/>
      </c>
      <c r="P57" s="179" t="str">
        <f t="shared" si="6"/>
        <v/>
      </c>
    </row>
    <row r="58" spans="1:16" ht="15" customHeight="1">
      <c r="A58" s="176"/>
      <c r="B58" s="930"/>
      <c r="C58" s="924"/>
      <c r="D58" s="924"/>
      <c r="E58" s="928" t="str">
        <f t="shared" si="2"/>
        <v/>
      </c>
      <c r="F58" s="928" t="str">
        <f t="shared" si="3"/>
        <v/>
      </c>
      <c r="G58" s="177"/>
      <c r="H58" s="710"/>
      <c r="I58" s="930"/>
      <c r="J58" s="930"/>
      <c r="K58" s="930"/>
      <c r="L58" s="930"/>
      <c r="M58" s="930"/>
      <c r="N58" s="930"/>
      <c r="O58" s="178" t="str">
        <f t="shared" si="7"/>
        <v/>
      </c>
      <c r="P58" s="179" t="str">
        <f t="shared" si="6"/>
        <v/>
      </c>
    </row>
    <row r="59" spans="1:16" ht="15" customHeight="1">
      <c r="A59" s="176"/>
      <c r="B59" s="930"/>
      <c r="C59" s="924"/>
      <c r="D59" s="924"/>
      <c r="E59" s="928" t="str">
        <f t="shared" si="2"/>
        <v/>
      </c>
      <c r="F59" s="928" t="str">
        <f t="shared" si="3"/>
        <v/>
      </c>
      <c r="G59" s="177"/>
      <c r="H59" s="710"/>
      <c r="I59" s="930"/>
      <c r="J59" s="930"/>
      <c r="K59" s="930"/>
      <c r="L59" s="930"/>
      <c r="M59" s="930"/>
      <c r="N59" s="930"/>
      <c r="O59" s="178" t="str">
        <f t="shared" si="7"/>
        <v/>
      </c>
      <c r="P59" s="179" t="str">
        <f t="shared" si="6"/>
        <v/>
      </c>
    </row>
    <row r="60" spans="1:16" ht="15" customHeight="1">
      <c r="A60" s="176"/>
      <c r="B60" s="930"/>
      <c r="C60" s="924"/>
      <c r="D60" s="924"/>
      <c r="E60" s="928" t="str">
        <f t="shared" si="2"/>
        <v/>
      </c>
      <c r="F60" s="928" t="str">
        <f t="shared" si="3"/>
        <v/>
      </c>
      <c r="G60" s="177"/>
      <c r="H60" s="710"/>
      <c r="I60" s="930"/>
      <c r="J60" s="930"/>
      <c r="K60" s="930"/>
      <c r="L60" s="930"/>
      <c r="M60" s="930"/>
      <c r="N60" s="930"/>
      <c r="O60" s="178" t="str">
        <f t="shared" si="7"/>
        <v/>
      </c>
      <c r="P60" s="179" t="str">
        <f t="shared" si="6"/>
        <v/>
      </c>
    </row>
    <row r="61" spans="1:16" ht="15" customHeight="1">
      <c r="A61" s="176"/>
      <c r="B61" s="930"/>
      <c r="C61" s="924"/>
      <c r="D61" s="924"/>
      <c r="E61" s="928" t="str">
        <f t="shared" si="2"/>
        <v/>
      </c>
      <c r="F61" s="928" t="str">
        <f t="shared" si="3"/>
        <v/>
      </c>
      <c r="G61" s="177"/>
      <c r="H61" s="710"/>
      <c r="I61" s="930"/>
      <c r="J61" s="930"/>
      <c r="K61" s="930"/>
      <c r="L61" s="930"/>
      <c r="M61" s="930"/>
      <c r="N61" s="930"/>
      <c r="O61" s="178" t="str">
        <f t="shared" si="7"/>
        <v/>
      </c>
      <c r="P61" s="179" t="str">
        <f t="shared" si="6"/>
        <v/>
      </c>
    </row>
    <row r="62" spans="1:16" ht="15" customHeight="1">
      <c r="A62" s="176"/>
      <c r="B62" s="930"/>
      <c r="C62" s="924"/>
      <c r="D62" s="924"/>
      <c r="E62" s="928" t="str">
        <f t="shared" si="2"/>
        <v/>
      </c>
      <c r="F62" s="928" t="str">
        <f t="shared" si="3"/>
        <v/>
      </c>
      <c r="G62" s="177"/>
      <c r="H62" s="710"/>
      <c r="I62" s="930"/>
      <c r="J62" s="930"/>
      <c r="K62" s="930"/>
      <c r="L62" s="930"/>
      <c r="M62" s="930"/>
      <c r="N62" s="930"/>
      <c r="O62" s="178" t="str">
        <f t="shared" si="7"/>
        <v/>
      </c>
      <c r="P62" s="179" t="str">
        <f t="shared" si="6"/>
        <v/>
      </c>
    </row>
    <row r="63" spans="1:16" ht="15" customHeight="1">
      <c r="A63" s="176"/>
      <c r="B63" s="930"/>
      <c r="C63" s="924"/>
      <c r="D63" s="924"/>
      <c r="E63" s="928" t="str">
        <f t="shared" si="2"/>
        <v/>
      </c>
      <c r="F63" s="928" t="str">
        <f t="shared" si="3"/>
        <v/>
      </c>
      <c r="G63" s="177"/>
      <c r="H63" s="710"/>
      <c r="I63" s="930"/>
      <c r="J63" s="930"/>
      <c r="K63" s="930"/>
      <c r="L63" s="930"/>
      <c r="M63" s="930"/>
      <c r="N63" s="930"/>
      <c r="O63" s="178" t="str">
        <f t="shared" si="7"/>
        <v/>
      </c>
      <c r="P63" s="179" t="str">
        <f t="shared" si="6"/>
        <v/>
      </c>
    </row>
    <row r="64" spans="1:16" ht="15" customHeight="1">
      <c r="A64" s="176"/>
      <c r="B64" s="930"/>
      <c r="C64" s="924"/>
      <c r="D64" s="924"/>
      <c r="E64" s="928" t="str">
        <f t="shared" si="2"/>
        <v/>
      </c>
      <c r="F64" s="928" t="str">
        <f t="shared" si="3"/>
        <v/>
      </c>
      <c r="G64" s="177"/>
      <c r="H64" s="710"/>
      <c r="I64" s="930"/>
      <c r="J64" s="930"/>
      <c r="K64" s="930"/>
      <c r="L64" s="930"/>
      <c r="M64" s="930"/>
      <c r="N64" s="930"/>
      <c r="O64" s="178" t="str">
        <f t="shared" si="7"/>
        <v/>
      </c>
      <c r="P64" s="179" t="str">
        <f t="shared" si="6"/>
        <v/>
      </c>
    </row>
    <row r="65" spans="1:16" ht="15" customHeight="1">
      <c r="A65" s="176"/>
      <c r="B65" s="930"/>
      <c r="C65" s="924"/>
      <c r="D65" s="924"/>
      <c r="E65" s="928" t="str">
        <f t="shared" si="2"/>
        <v/>
      </c>
      <c r="F65" s="928" t="str">
        <f t="shared" si="3"/>
        <v/>
      </c>
      <c r="G65" s="177"/>
      <c r="H65" s="710"/>
      <c r="I65" s="930"/>
      <c r="J65" s="930"/>
      <c r="K65" s="930"/>
      <c r="L65" s="930"/>
      <c r="M65" s="930"/>
      <c r="N65" s="930"/>
      <c r="O65" s="178" t="str">
        <f t="shared" si="7"/>
        <v/>
      </c>
      <c r="P65" s="179" t="str">
        <f t="shared" si="6"/>
        <v/>
      </c>
    </row>
    <row r="66" spans="1:16" ht="15" customHeight="1">
      <c r="A66" s="176"/>
      <c r="B66" s="930"/>
      <c r="C66" s="924"/>
      <c r="D66" s="924"/>
      <c r="E66" s="928" t="str">
        <f t="shared" si="2"/>
        <v/>
      </c>
      <c r="F66" s="928" t="str">
        <f t="shared" si="3"/>
        <v/>
      </c>
      <c r="G66" s="177"/>
      <c r="H66" s="710"/>
      <c r="I66" s="930"/>
      <c r="J66" s="930"/>
      <c r="K66" s="930"/>
      <c r="L66" s="930"/>
      <c r="M66" s="930"/>
      <c r="N66" s="930"/>
      <c r="O66" s="178" t="str">
        <f>IF(AND(ISBLANK(I66),ISBLANK(J66),ISBLANK(K66),ISBLANK(L66),ISBLANK(M66),ISBLANK(N66)),"",IF(IF(ISBLANK(I66),0,IF(OR(I66&lt;E66,I66&gt;F66),1,0))+IF(ISBLANK(J66),0,IF(OR(J66&lt;E66,J66&gt;F66),1,0))+IF(ISBLANK(K66),0,IF(OR(K66&lt;E66,K66&gt;F66),1,0))+IF(ISBLANK(L66),0,IF(OR(L66&lt;E66,L66&gt;F66),1,0))+IF(ISBLANK(M66),0,IF(OR(M66&lt;E66,M66&gt;F66),1,0))+IF(ISBLANK(N66),0,IF(OR(N66&lt;E66,N66&gt;F66),1,0))&gt;0,"-","X"))</f>
        <v/>
      </c>
      <c r="P66" s="179" t="str">
        <f>IF(O66="","",IF(O66="X","-","X"))</f>
        <v/>
      </c>
    </row>
    <row r="67" spans="1:16" ht="15" customHeight="1">
      <c r="A67" s="176"/>
      <c r="B67" s="930"/>
      <c r="C67" s="924"/>
      <c r="D67" s="924"/>
      <c r="E67" s="928" t="str">
        <f t="shared" si="2"/>
        <v/>
      </c>
      <c r="F67" s="928" t="str">
        <f t="shared" si="3"/>
        <v/>
      </c>
      <c r="G67" s="177"/>
      <c r="H67" s="710"/>
      <c r="I67" s="930"/>
      <c r="J67" s="930"/>
      <c r="K67" s="930"/>
      <c r="L67" s="930"/>
      <c r="M67" s="930"/>
      <c r="N67" s="930"/>
      <c r="O67" s="178" t="str">
        <f>IF(AND(ISBLANK(I67),ISBLANK(J67),ISBLANK(K67),ISBLANK(L67),ISBLANK(M67),ISBLANK(N67)),"",IF(IF(ISBLANK(I67),0,IF(OR(I67&lt;E67,I67&gt;F67),1,0))+IF(ISBLANK(J67),0,IF(OR(J67&lt;E67,J67&gt;F67),1,0))+IF(ISBLANK(K67),0,IF(OR(K67&lt;E67,K67&gt;F67),1,0))+IF(ISBLANK(L67),0,IF(OR(L67&lt;E67,L67&gt;F67),1,0))+IF(ISBLANK(M67),0,IF(OR(M67&lt;E67,M67&gt;F67),1,0))+IF(ISBLANK(N67),0,IF(OR(N67&lt;E67,N67&gt;F67),1,0))&gt;0,"-","X"))</f>
        <v/>
      </c>
      <c r="P67" s="179" t="str">
        <f>IF(O67="","",IF(O67="X","-","X"))</f>
        <v/>
      </c>
    </row>
    <row r="68" spans="1:16" ht="15" customHeight="1">
      <c r="A68" s="176"/>
      <c r="B68" s="930"/>
      <c r="C68" s="924"/>
      <c r="D68" s="924"/>
      <c r="E68" s="928" t="str">
        <f t="shared" si="2"/>
        <v/>
      </c>
      <c r="F68" s="928" t="str">
        <f t="shared" si="3"/>
        <v/>
      </c>
      <c r="G68" s="177"/>
      <c r="H68" s="710"/>
      <c r="I68" s="930"/>
      <c r="J68" s="930"/>
      <c r="K68" s="930"/>
      <c r="L68" s="930"/>
      <c r="M68" s="930"/>
      <c r="N68" s="930"/>
      <c r="O68" s="178" t="str">
        <f>IF(AND(ISBLANK(I68),ISBLANK(J68),ISBLANK(K68),ISBLANK(L68),ISBLANK(M68),ISBLANK(N68)),"",IF(IF(ISBLANK(I68),0,IF(OR(I68&lt;E68,I68&gt;F68),1,0))+IF(ISBLANK(J68),0,IF(OR(J68&lt;E68,J68&gt;F68),1,0))+IF(ISBLANK(K68),0,IF(OR(K68&lt;E68,K68&gt;F68),1,0))+IF(ISBLANK(L68),0,IF(OR(L68&lt;E68,L68&gt;F68),1,0))+IF(ISBLANK(M68),0,IF(OR(M68&lt;E68,M68&gt;F68),1,0))+IF(ISBLANK(N68),0,IF(OR(N68&lt;E68,N68&gt;F68),1,0))&gt;0,"-","X"))</f>
        <v/>
      </c>
      <c r="P68" s="179" t="str">
        <f>IF(O68="","",IF(O68="X","-","X"))</f>
        <v/>
      </c>
    </row>
    <row r="69" spans="1:16" ht="15" customHeight="1">
      <c r="A69" s="176"/>
      <c r="B69" s="929"/>
      <c r="C69" s="925"/>
      <c r="D69" s="925"/>
      <c r="E69" s="928" t="str">
        <f t="shared" si="2"/>
        <v/>
      </c>
      <c r="F69" s="928" t="str">
        <f t="shared" si="3"/>
        <v/>
      </c>
      <c r="G69" s="240"/>
      <c r="H69" s="711"/>
      <c r="I69" s="930"/>
      <c r="J69" s="930"/>
      <c r="K69" s="930"/>
      <c r="L69" s="930"/>
      <c r="M69" s="930"/>
      <c r="N69" s="930"/>
      <c r="O69" s="178" t="str">
        <f>IF(AND(ISBLANK(I69),ISBLANK(J69),ISBLANK(K69),ISBLANK(L69),ISBLANK(M69),ISBLANK(N69)),"",IF(IF(ISBLANK(I69),0,IF(OR(I69&lt;E69,I69&gt;F69),1,0))+IF(ISBLANK(J69),0,IF(OR(J69&lt;E69,J69&gt;F69),1,0))+IF(ISBLANK(K69),0,IF(OR(K69&lt;E69,K69&gt;F69),1,0))+IF(ISBLANK(L69),0,IF(OR(L69&lt;E69,L69&gt;F69),1,0))+IF(ISBLANK(M69),0,IF(OR(M69&lt;E69,M69&gt;F69),1,0))+IF(ISBLANK(N69),0,IF(OR(N69&lt;E69,N69&gt;F69),1,0))&gt;0,"-","X"))</f>
        <v/>
      </c>
      <c r="P69" s="179" t="str">
        <f>IF(O69="","",IF(O69="X","-","X"))</f>
        <v/>
      </c>
    </row>
    <row r="70" spans="1:16" ht="15" customHeight="1">
      <c r="A70" s="176"/>
      <c r="B70" s="929"/>
      <c r="C70" s="925"/>
      <c r="D70" s="925"/>
      <c r="E70" s="928" t="str">
        <f t="shared" si="2"/>
        <v/>
      </c>
      <c r="F70" s="928" t="str">
        <f t="shared" si="3"/>
        <v/>
      </c>
      <c r="G70" s="240"/>
      <c r="H70" s="711"/>
      <c r="I70" s="930"/>
      <c r="J70" s="930"/>
      <c r="K70" s="930"/>
      <c r="L70" s="930"/>
      <c r="M70" s="930"/>
      <c r="N70" s="930"/>
      <c r="O70" s="178" t="str">
        <f t="shared" ref="O70:O81" si="8">IF(AND(ISBLANK(I70),ISBLANK(J70),ISBLANK(K70),ISBLANK(L70),ISBLANK(M70),ISBLANK(N70)),"",IF(IF(ISBLANK(I70),0,IF(OR(I70&lt;E70,I70&gt;F70),1,0))+IF(ISBLANK(J70),0,IF(OR(J70&lt;E70,J70&gt;F70),1,0))+IF(ISBLANK(K70),0,IF(OR(K70&lt;E70,K70&gt;F70),1,0))+IF(ISBLANK(L70),0,IF(OR(L70&lt;E70,L70&gt;F70),1,0))+IF(ISBLANK(M70),0,IF(OR(M70&lt;E70,M70&gt;F70),1,0))+IF(ISBLANK(N70),0,IF(OR(N70&lt;E70,N70&gt;F70),1,0))&gt;0,"-","X"))</f>
        <v/>
      </c>
      <c r="P70" s="179" t="str">
        <f t="shared" ref="P70:P81" si="9">IF(O70="","",IF(O70="X","-","X"))</f>
        <v/>
      </c>
    </row>
    <row r="71" spans="1:16" ht="15" customHeight="1">
      <c r="A71" s="176"/>
      <c r="B71" s="929"/>
      <c r="C71" s="925"/>
      <c r="D71" s="925"/>
      <c r="E71" s="928" t="str">
        <f t="shared" si="2"/>
        <v/>
      </c>
      <c r="F71" s="928" t="str">
        <f t="shared" si="3"/>
        <v/>
      </c>
      <c r="G71" s="240"/>
      <c r="H71" s="711"/>
      <c r="I71" s="930"/>
      <c r="J71" s="930"/>
      <c r="K71" s="930"/>
      <c r="L71" s="930"/>
      <c r="M71" s="930"/>
      <c r="N71" s="930"/>
      <c r="O71" s="178" t="str">
        <f t="shared" si="8"/>
        <v/>
      </c>
      <c r="P71" s="179" t="str">
        <f t="shared" si="9"/>
        <v/>
      </c>
    </row>
    <row r="72" spans="1:16" ht="15" customHeight="1">
      <c r="A72" s="176"/>
      <c r="B72" s="929"/>
      <c r="C72" s="925"/>
      <c r="D72" s="925"/>
      <c r="E72" s="928" t="str">
        <f t="shared" si="2"/>
        <v/>
      </c>
      <c r="F72" s="928" t="str">
        <f t="shared" si="3"/>
        <v/>
      </c>
      <c r="G72" s="240"/>
      <c r="H72" s="711"/>
      <c r="I72" s="930"/>
      <c r="J72" s="930"/>
      <c r="K72" s="930"/>
      <c r="L72" s="930"/>
      <c r="M72" s="930"/>
      <c r="N72" s="930"/>
      <c r="O72" s="178" t="str">
        <f t="shared" si="8"/>
        <v/>
      </c>
      <c r="P72" s="179" t="str">
        <f t="shared" si="9"/>
        <v/>
      </c>
    </row>
    <row r="73" spans="1:16" ht="15" customHeight="1">
      <c r="A73" s="176"/>
      <c r="B73" s="932"/>
      <c r="C73" s="925"/>
      <c r="D73" s="925"/>
      <c r="E73" s="928" t="str">
        <f t="shared" si="2"/>
        <v/>
      </c>
      <c r="F73" s="928" t="str">
        <f t="shared" si="3"/>
        <v/>
      </c>
      <c r="G73" s="240"/>
      <c r="H73" s="711"/>
      <c r="I73" s="930"/>
      <c r="J73" s="930"/>
      <c r="K73" s="930"/>
      <c r="L73" s="930"/>
      <c r="M73" s="930"/>
      <c r="N73" s="930"/>
      <c r="O73" s="178" t="str">
        <f t="shared" si="8"/>
        <v/>
      </c>
      <c r="P73" s="179" t="str">
        <f t="shared" si="9"/>
        <v/>
      </c>
    </row>
    <row r="74" spans="1:16" ht="15" customHeight="1">
      <c r="A74" s="176"/>
      <c r="B74" s="929"/>
      <c r="C74" s="925"/>
      <c r="D74" s="925"/>
      <c r="E74" s="928" t="str">
        <f t="shared" si="2"/>
        <v/>
      </c>
      <c r="F74" s="928" t="str">
        <f t="shared" si="3"/>
        <v/>
      </c>
      <c r="G74" s="240"/>
      <c r="H74" s="711"/>
      <c r="I74" s="930"/>
      <c r="J74" s="930"/>
      <c r="K74" s="930"/>
      <c r="L74" s="930"/>
      <c r="M74" s="930"/>
      <c r="N74" s="930"/>
      <c r="O74" s="178" t="str">
        <f t="shared" si="8"/>
        <v/>
      </c>
      <c r="P74" s="179" t="str">
        <f t="shared" si="9"/>
        <v/>
      </c>
    </row>
    <row r="75" spans="1:16" ht="15" customHeight="1">
      <c r="A75" s="176"/>
      <c r="B75" s="929"/>
      <c r="C75" s="925"/>
      <c r="D75" s="925"/>
      <c r="E75" s="928" t="str">
        <f t="shared" ref="E75:E87" si="10">IF(OR(ISBLANK(B75),ISBLANK(C75),ISBLANK(D75)),"",B75-C75)</f>
        <v/>
      </c>
      <c r="F75" s="928" t="str">
        <f t="shared" ref="F75:F87" si="11">IF(OR(ISBLANK(B75),ISBLANK(C75),ISBLANK(D75)),"",B75+D75)</f>
        <v/>
      </c>
      <c r="G75" s="240"/>
      <c r="H75" s="711"/>
      <c r="I75" s="930"/>
      <c r="J75" s="930"/>
      <c r="K75" s="930"/>
      <c r="L75" s="930"/>
      <c r="M75" s="930"/>
      <c r="N75" s="930"/>
      <c r="O75" s="178" t="str">
        <f t="shared" si="8"/>
        <v/>
      </c>
      <c r="P75" s="179" t="str">
        <f t="shared" si="9"/>
        <v/>
      </c>
    </row>
    <row r="76" spans="1:16" ht="15" customHeight="1">
      <c r="A76" s="176"/>
      <c r="B76" s="929"/>
      <c r="C76" s="925"/>
      <c r="D76" s="925"/>
      <c r="E76" s="928" t="str">
        <f t="shared" si="10"/>
        <v/>
      </c>
      <c r="F76" s="928" t="str">
        <f t="shared" si="11"/>
        <v/>
      </c>
      <c r="G76" s="240"/>
      <c r="H76" s="711"/>
      <c r="I76" s="930"/>
      <c r="J76" s="930"/>
      <c r="K76" s="930"/>
      <c r="L76" s="930"/>
      <c r="M76" s="930"/>
      <c r="N76" s="930"/>
      <c r="O76" s="178" t="str">
        <f t="shared" si="8"/>
        <v/>
      </c>
      <c r="P76" s="179" t="str">
        <f t="shared" si="9"/>
        <v/>
      </c>
    </row>
    <row r="77" spans="1:16" ht="15" customHeight="1">
      <c r="A77" s="176"/>
      <c r="B77" s="929"/>
      <c r="C77" s="925"/>
      <c r="D77" s="925"/>
      <c r="E77" s="928" t="str">
        <f t="shared" si="10"/>
        <v/>
      </c>
      <c r="F77" s="928" t="str">
        <f t="shared" si="11"/>
        <v/>
      </c>
      <c r="G77" s="240"/>
      <c r="H77" s="711"/>
      <c r="I77" s="930"/>
      <c r="J77" s="930"/>
      <c r="K77" s="930"/>
      <c r="L77" s="930"/>
      <c r="M77" s="930"/>
      <c r="N77" s="930"/>
      <c r="O77" s="178" t="str">
        <f t="shared" si="8"/>
        <v/>
      </c>
      <c r="P77" s="179" t="str">
        <f t="shared" si="9"/>
        <v/>
      </c>
    </row>
    <row r="78" spans="1:16" ht="15" customHeight="1">
      <c r="A78" s="176"/>
      <c r="B78" s="929"/>
      <c r="C78" s="925"/>
      <c r="D78" s="925"/>
      <c r="E78" s="928" t="str">
        <f t="shared" si="10"/>
        <v/>
      </c>
      <c r="F78" s="928" t="str">
        <f t="shared" si="11"/>
        <v/>
      </c>
      <c r="G78" s="240"/>
      <c r="H78" s="711"/>
      <c r="I78" s="930"/>
      <c r="J78" s="930"/>
      <c r="K78" s="930"/>
      <c r="L78" s="930"/>
      <c r="M78" s="930"/>
      <c r="N78" s="930"/>
      <c r="O78" s="178" t="str">
        <f t="shared" si="8"/>
        <v/>
      </c>
      <c r="P78" s="179" t="str">
        <f t="shared" si="9"/>
        <v/>
      </c>
    </row>
    <row r="79" spans="1:16" ht="15" customHeight="1">
      <c r="A79" s="176"/>
      <c r="B79" s="929"/>
      <c r="C79" s="925"/>
      <c r="D79" s="925"/>
      <c r="E79" s="928" t="str">
        <f t="shared" si="10"/>
        <v/>
      </c>
      <c r="F79" s="928" t="str">
        <f t="shared" si="11"/>
        <v/>
      </c>
      <c r="G79" s="240"/>
      <c r="H79" s="711"/>
      <c r="I79" s="930"/>
      <c r="J79" s="930"/>
      <c r="K79" s="930"/>
      <c r="L79" s="930"/>
      <c r="M79" s="930"/>
      <c r="N79" s="930"/>
      <c r="O79" s="178" t="str">
        <f t="shared" si="8"/>
        <v/>
      </c>
      <c r="P79" s="179" t="str">
        <f t="shared" si="9"/>
        <v/>
      </c>
    </row>
    <row r="80" spans="1:16" ht="15" customHeight="1">
      <c r="A80" s="176"/>
      <c r="B80" s="929"/>
      <c r="C80" s="925"/>
      <c r="D80" s="925"/>
      <c r="E80" s="928" t="str">
        <f t="shared" si="10"/>
        <v/>
      </c>
      <c r="F80" s="928" t="str">
        <f t="shared" si="11"/>
        <v/>
      </c>
      <c r="G80" s="240"/>
      <c r="H80" s="711"/>
      <c r="I80" s="930"/>
      <c r="J80" s="930"/>
      <c r="K80" s="930"/>
      <c r="L80" s="930"/>
      <c r="M80" s="930"/>
      <c r="N80" s="930"/>
      <c r="O80" s="178" t="str">
        <f t="shared" si="8"/>
        <v/>
      </c>
      <c r="P80" s="179" t="str">
        <f t="shared" si="9"/>
        <v/>
      </c>
    </row>
    <row r="81" spans="1:16" ht="15" customHeight="1">
      <c r="A81" s="176"/>
      <c r="B81" s="932"/>
      <c r="C81" s="925"/>
      <c r="D81" s="925"/>
      <c r="E81" s="928" t="str">
        <f t="shared" si="10"/>
        <v/>
      </c>
      <c r="F81" s="928" t="str">
        <f t="shared" si="11"/>
        <v/>
      </c>
      <c r="G81" s="240"/>
      <c r="H81" s="711"/>
      <c r="I81" s="929"/>
      <c r="J81" s="929"/>
      <c r="K81" s="929"/>
      <c r="L81" s="930"/>
      <c r="M81" s="930"/>
      <c r="N81" s="930"/>
      <c r="O81" s="178" t="str">
        <f t="shared" si="8"/>
        <v/>
      </c>
      <c r="P81" s="179" t="str">
        <f t="shared" si="9"/>
        <v/>
      </c>
    </row>
    <row r="82" spans="1:16" ht="15" customHeight="1">
      <c r="A82" s="176"/>
      <c r="B82" s="931"/>
      <c r="C82" s="926"/>
      <c r="D82" s="926"/>
      <c r="E82" s="928" t="str">
        <f t="shared" si="10"/>
        <v/>
      </c>
      <c r="F82" s="928" t="str">
        <f t="shared" si="11"/>
        <v/>
      </c>
      <c r="G82" s="241"/>
      <c r="H82" s="710"/>
      <c r="I82" s="931"/>
      <c r="J82" s="931"/>
      <c r="K82" s="931"/>
      <c r="L82" s="930"/>
      <c r="M82" s="930"/>
      <c r="N82" s="930"/>
      <c r="O82" s="178" t="str">
        <f>IF(AND(ISBLANK(I82),ISBLANK(J82),ISBLANK(K82),ISBLANK(L82),ISBLANK(M82),ISBLANK(N82)),"",IF(IF(ISBLANK(I82),0,IF(OR(I82&lt;E82,I82&gt;F82),1,0))+IF(ISBLANK(J82),0,IF(OR(J82&lt;E82,J82&gt;F82),1,0))+IF(ISBLANK(K82),0,IF(OR(K82&lt;E82,K82&gt;F82),1,0))+IF(ISBLANK(L82),0,IF(OR(L82&lt;E82,L82&gt;F82),1,0))+IF(ISBLANK(M82),0,IF(OR(M82&lt;E82,M82&gt;F82),1,0))+IF(ISBLANK(N82),0,IF(OR(N82&lt;E82,N82&gt;F82),1,0))&gt;0,"-","X"))</f>
        <v/>
      </c>
      <c r="P82" s="179" t="str">
        <f>IF(O82="","",IF(O82="X","-","X"))</f>
        <v/>
      </c>
    </row>
    <row r="83" spans="1:16" ht="15" customHeight="1">
      <c r="A83" s="176"/>
      <c r="B83" s="931"/>
      <c r="C83" s="926"/>
      <c r="D83" s="926"/>
      <c r="E83" s="928" t="str">
        <f t="shared" si="10"/>
        <v/>
      </c>
      <c r="F83" s="928" t="str">
        <f t="shared" si="11"/>
        <v/>
      </c>
      <c r="G83" s="241"/>
      <c r="H83" s="710"/>
      <c r="I83" s="931"/>
      <c r="J83" s="931"/>
      <c r="K83" s="931"/>
      <c r="L83" s="930"/>
      <c r="M83" s="930"/>
      <c r="N83" s="930"/>
      <c r="O83" s="178" t="str">
        <f t="shared" si="7"/>
        <v/>
      </c>
      <c r="P83" s="179" t="str">
        <f t="shared" si="6"/>
        <v/>
      </c>
    </row>
    <row r="84" spans="1:16" ht="15" customHeight="1">
      <c r="A84" s="176"/>
      <c r="B84" s="929"/>
      <c r="C84" s="925"/>
      <c r="D84" s="925"/>
      <c r="E84" s="928" t="str">
        <f t="shared" si="10"/>
        <v/>
      </c>
      <c r="F84" s="928" t="str">
        <f t="shared" si="11"/>
        <v/>
      </c>
      <c r="G84" s="240"/>
      <c r="H84" s="711"/>
      <c r="I84" s="930"/>
      <c r="J84" s="930"/>
      <c r="K84" s="930"/>
      <c r="L84" s="930"/>
      <c r="M84" s="930"/>
      <c r="N84" s="930"/>
      <c r="O84" s="178" t="str">
        <f t="shared" si="7"/>
        <v/>
      </c>
      <c r="P84" s="179" t="str">
        <f t="shared" si="6"/>
        <v/>
      </c>
    </row>
    <row r="85" spans="1:16" ht="15" customHeight="1">
      <c r="A85" s="176"/>
      <c r="B85" s="932"/>
      <c r="C85" s="925"/>
      <c r="D85" s="925"/>
      <c r="E85" s="928" t="str">
        <f t="shared" si="10"/>
        <v/>
      </c>
      <c r="F85" s="928" t="str">
        <f t="shared" si="11"/>
        <v/>
      </c>
      <c r="G85" s="240"/>
      <c r="H85" s="711"/>
      <c r="I85" s="930"/>
      <c r="J85" s="930"/>
      <c r="K85" s="930"/>
      <c r="L85" s="930"/>
      <c r="M85" s="930"/>
      <c r="N85" s="930"/>
      <c r="O85" s="178" t="str">
        <f t="shared" si="7"/>
        <v/>
      </c>
      <c r="P85" s="179" t="str">
        <f t="shared" si="6"/>
        <v/>
      </c>
    </row>
    <row r="86" spans="1:16" ht="15" customHeight="1">
      <c r="A86" s="176"/>
      <c r="B86" s="929"/>
      <c r="C86" s="925"/>
      <c r="D86" s="925"/>
      <c r="E86" s="928" t="str">
        <f t="shared" si="10"/>
        <v/>
      </c>
      <c r="F86" s="928" t="str">
        <f t="shared" si="11"/>
        <v/>
      </c>
      <c r="G86" s="240"/>
      <c r="H86" s="711"/>
      <c r="I86" s="930"/>
      <c r="J86" s="930"/>
      <c r="K86" s="930"/>
      <c r="L86" s="930"/>
      <c r="M86" s="930"/>
      <c r="N86" s="930"/>
      <c r="O86" s="178" t="str">
        <f>IF(AND(ISBLANK(I86),ISBLANK(J86),ISBLANK(K86),ISBLANK(L86),ISBLANK(M86),ISBLANK(N86)),"",IF(IF(ISBLANK(I86),0,IF(OR(I86&lt;E86,I86&gt;F86),1,0))+IF(ISBLANK(J86),0,IF(OR(J86&lt;E86,J86&gt;F86),1,0))+IF(ISBLANK(K86),0,IF(OR(K86&lt;E86,K86&gt;F86),1,0))+IF(ISBLANK(L86),0,IF(OR(L86&lt;E86,L86&gt;F86),1,0))+IF(ISBLANK(M86),0,IF(OR(M86&lt;E86,M86&gt;F86),1,0))+IF(ISBLANK(N86),0,IF(OR(N86&lt;E86,N86&gt;F86),1,0))&gt;0,"-","X"))</f>
        <v/>
      </c>
      <c r="P86" s="179" t="str">
        <f>IF(O86="","",IF(O86="X","-","X"))</f>
        <v/>
      </c>
    </row>
    <row r="87" spans="1:16" ht="15" customHeight="1" thickBot="1">
      <c r="A87" s="176"/>
      <c r="B87" s="933"/>
      <c r="C87" s="927"/>
      <c r="D87" s="927"/>
      <c r="E87" s="928" t="str">
        <f t="shared" si="10"/>
        <v/>
      </c>
      <c r="F87" s="928" t="str">
        <f t="shared" si="11"/>
        <v/>
      </c>
      <c r="G87" s="180"/>
      <c r="H87" s="710" t="str">
        <f>IF(ISBLANK(I87),"",1+IF(ISBLANK(J87),0,1)+IF(ISBLANK(K87),0,1)+IF(ISBLANK(L87),0,1)+IF(ISBLANK(M87),0,1)+IF(ISBLANK(N87),0,1))</f>
        <v/>
      </c>
      <c r="I87" s="930"/>
      <c r="J87" s="930"/>
      <c r="K87" s="930"/>
      <c r="L87" s="930"/>
      <c r="M87" s="930"/>
      <c r="N87" s="930"/>
      <c r="O87" s="178" t="str">
        <f t="shared" si="7"/>
        <v/>
      </c>
      <c r="P87" s="179" t="str">
        <f t="shared" si="6"/>
        <v/>
      </c>
    </row>
    <row r="88" spans="1:16" ht="17" thickBot="1">
      <c r="A88" s="225" t="s">
        <v>106</v>
      </c>
      <c r="B88" s="225"/>
      <c r="C88" s="225"/>
      <c r="D88" s="225"/>
      <c r="F88" s="239" t="s">
        <v>107</v>
      </c>
      <c r="G88" s="222"/>
      <c r="H88" s="222"/>
      <c r="I88" s="222"/>
      <c r="J88" s="222"/>
      <c r="K88" s="222"/>
      <c r="L88" s="222"/>
      <c r="M88" s="222"/>
      <c r="N88" s="222"/>
      <c r="O88" s="222"/>
      <c r="P88" s="227"/>
    </row>
    <row r="89" spans="1:16">
      <c r="A89" s="2"/>
      <c r="B89" s="2"/>
      <c r="C89" s="2"/>
      <c r="D89" s="2"/>
      <c r="E89" s="15"/>
      <c r="F89" s="15"/>
      <c r="G89" s="15"/>
      <c r="H89" s="2"/>
      <c r="I89" s="15"/>
      <c r="J89" s="15"/>
      <c r="K89" s="15"/>
      <c r="L89" s="15"/>
      <c r="M89" s="2"/>
      <c r="N89" s="2"/>
      <c r="O89" s="2"/>
      <c r="P89" s="2"/>
    </row>
    <row r="90" spans="1:16">
      <c r="A90" s="2"/>
      <c r="B90" s="236" t="s">
        <v>108</v>
      </c>
      <c r="C90" s="237"/>
      <c r="D90" s="226"/>
      <c r="E90" s="237" t="s">
        <v>109</v>
      </c>
      <c r="F90" s="237"/>
      <c r="G90" s="237"/>
      <c r="H90" s="237" t="s">
        <v>110</v>
      </c>
      <c r="I90" s="237"/>
      <c r="J90" s="237"/>
      <c r="K90" s="237"/>
      <c r="L90" s="237"/>
      <c r="M90" s="237"/>
      <c r="N90" s="237" t="s">
        <v>111</v>
      </c>
      <c r="O90" s="238"/>
      <c r="P90" s="2"/>
    </row>
    <row r="91" spans="1:16">
      <c r="A91" s="2"/>
      <c r="B91" s="223"/>
      <c r="C91" s="224"/>
      <c r="D91" s="224"/>
      <c r="E91" s="242"/>
      <c r="F91" s="224"/>
      <c r="G91" s="224"/>
      <c r="H91" s="224"/>
      <c r="I91" s="224"/>
      <c r="J91" s="224"/>
      <c r="K91" s="224"/>
      <c r="L91" s="224"/>
      <c r="M91" s="224"/>
      <c r="N91" s="1468"/>
      <c r="O91" s="1469"/>
      <c r="P91" s="2"/>
    </row>
  </sheetData>
  <sheetProtection formatCells="0" formatColumns="0" formatRows="0" insertRows="0" selectLockedCells="1"/>
  <mergeCells count="24">
    <mergeCell ref="A2:B2"/>
    <mergeCell ref="A3:B3"/>
    <mergeCell ref="H2:I2"/>
    <mergeCell ref="H3:I3"/>
    <mergeCell ref="C2:F2"/>
    <mergeCell ref="C3:F3"/>
    <mergeCell ref="J2:P2"/>
    <mergeCell ref="J3:P3"/>
    <mergeCell ref="H8:H9"/>
    <mergeCell ref="I8:N8"/>
    <mergeCell ref="O8:O9"/>
    <mergeCell ref="E5:I5"/>
    <mergeCell ref="P8:P9"/>
    <mergeCell ref="B6:D6"/>
    <mergeCell ref="A5:D5"/>
    <mergeCell ref="I6:N6"/>
    <mergeCell ref="O6:P6"/>
    <mergeCell ref="O5:P5"/>
    <mergeCell ref="N91:O91"/>
    <mergeCell ref="A8:A9"/>
    <mergeCell ref="B8:B9"/>
    <mergeCell ref="C8:D8"/>
    <mergeCell ref="E8:F8"/>
    <mergeCell ref="G8:G9"/>
  </mergeCells>
  <conditionalFormatting sqref="I10:N87">
    <cfRule type="expression" priority="1" stopIfTrue="1">
      <formula>ISBLANK(I10)</formula>
    </cfRule>
    <cfRule type="cellIs" dxfId="11" priority="2" operator="greaterThan">
      <formula>$F10</formula>
    </cfRule>
    <cfRule type="cellIs" dxfId="10" priority="3" operator="lessThan">
      <formula>$E10</formula>
    </cfRule>
  </conditionalFormatting>
  <conditionalFormatting sqref="P10:P87">
    <cfRule type="cellIs" dxfId="9" priority="4" operator="equal">
      <formula>"X"</formula>
    </cfRule>
  </conditionalFormatting>
  <printOptions horizontalCentered="1"/>
  <pageMargins left="0.25" right="0.25" top="0.75" bottom="0.75" header="0.3" footer="0.3"/>
  <pageSetup scale="81" fitToHeight="0" orientation="portrait" verticalDpi="1200" r:id="rId1"/>
  <headerFooter>
    <oddHeader>&amp;L&amp;G&amp;C&amp;"-,Bold"Dimensional Test Results</oddHeader>
    <oddFooter>&amp;L&amp;9 1AF0003 &amp;A&amp;C&amp;"-,Bold"&amp;9&amp;KFF0000Printed Copy Uncontrolled.  
Latest Edition on AMG Intranet Site (http://ride.amgeneralintranet.com)&amp;R&amp;9Rev &amp;D</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A1E65-A34C-4AD0-834B-96FA22718205}">
  <sheetPr codeName="Sheet22"/>
  <dimension ref="A1:V48"/>
  <sheetViews>
    <sheetView windowProtection="1" view="pageLayout" topLeftCell="B1" zoomScale="130" zoomScaleNormal="74" zoomScalePageLayoutView="130" workbookViewId="0">
      <selection activeCell="Q20" sqref="Q20"/>
    </sheetView>
  </sheetViews>
  <sheetFormatPr baseColWidth="10" defaultColWidth="9.1640625" defaultRowHeight="13"/>
  <cols>
    <col min="1" max="1" width="7.33203125" style="274" customWidth="1"/>
    <col min="2" max="2" width="13.83203125" style="274" customWidth="1"/>
    <col min="3" max="3" width="8" style="274" customWidth="1"/>
    <col min="4" max="4" width="8.83203125" style="556" customWidth="1"/>
    <col min="5" max="5" width="10.83203125" style="556" customWidth="1"/>
    <col min="6" max="8" width="10.83203125" style="274" customWidth="1"/>
    <col min="9" max="10" width="9.1640625" style="557" customWidth="1"/>
    <col min="11" max="16" width="9.1640625" style="274" customWidth="1"/>
    <col min="17" max="17" width="11.83203125" style="274" customWidth="1"/>
    <col min="18" max="18" width="6.1640625" style="274" customWidth="1"/>
    <col min="19" max="19" width="6.5" style="274" customWidth="1"/>
    <col min="20" max="16384" width="9.1640625" style="15"/>
  </cols>
  <sheetData>
    <row r="1" spans="1:22" ht="35" customHeight="1" thickBot="1"/>
    <row r="2" spans="1:22" ht="12" customHeight="1">
      <c r="A2" s="1507" t="s">
        <v>439</v>
      </c>
      <c r="B2" s="1508"/>
      <c r="C2" s="1544">
        <f>Information!D2</f>
        <v>0</v>
      </c>
      <c r="D2" s="1545"/>
      <c r="E2" s="1545"/>
      <c r="F2" s="1546"/>
      <c r="G2" s="29"/>
      <c r="H2" s="1507" t="s">
        <v>89</v>
      </c>
      <c r="I2" s="1508"/>
      <c r="J2" s="1547">
        <f>Information!D19</f>
        <v>0</v>
      </c>
      <c r="K2" s="1548"/>
      <c r="L2" s="1548"/>
      <c r="M2" s="1548"/>
      <c r="N2" s="1548"/>
      <c r="O2" s="1548"/>
      <c r="P2" s="1549"/>
      <c r="Q2" s="629"/>
      <c r="R2" s="629"/>
      <c r="S2" s="630"/>
      <c r="U2" s="277"/>
      <c r="V2" s="290"/>
    </row>
    <row r="3" spans="1:22" ht="14" thickBot="1">
      <c r="A3" s="1509" t="s">
        <v>442</v>
      </c>
      <c r="B3" s="1510"/>
      <c r="C3" s="1550">
        <f>Information!D3</f>
        <v>0</v>
      </c>
      <c r="D3" s="1551"/>
      <c r="E3" s="1551"/>
      <c r="F3" s="1552"/>
      <c r="G3" s="16"/>
      <c r="H3" s="1509" t="s">
        <v>90</v>
      </c>
      <c r="I3" s="1510"/>
      <c r="J3" s="1517">
        <f>Information!D18</f>
        <v>0</v>
      </c>
      <c r="K3" s="1518"/>
      <c r="L3" s="1518"/>
      <c r="M3" s="1518"/>
      <c r="N3" s="1518"/>
      <c r="O3" s="1518"/>
      <c r="P3" s="1519"/>
      <c r="Q3" s="631"/>
      <c r="R3" s="631"/>
      <c r="S3" s="632"/>
    </row>
    <row r="4" spans="1:22" ht="14" thickBot="1">
      <c r="A4" s="17"/>
      <c r="B4" s="12"/>
      <c r="C4" s="18"/>
      <c r="D4" s="18"/>
      <c r="E4" s="18"/>
      <c r="F4" s="18"/>
      <c r="G4" s="18"/>
      <c r="H4" s="18"/>
      <c r="I4" s="19"/>
      <c r="J4" s="19"/>
      <c r="K4" s="19"/>
      <c r="L4" s="19"/>
      <c r="M4" s="20"/>
      <c r="N4" s="20"/>
      <c r="O4" s="20"/>
      <c r="P4" s="21"/>
      <c r="Q4" s="361"/>
      <c r="R4" s="361"/>
      <c r="S4" s="547"/>
    </row>
    <row r="5" spans="1:22" ht="12.75" customHeight="1" thickBot="1">
      <c r="A5" s="1479" t="s">
        <v>91</v>
      </c>
      <c r="B5" s="1480"/>
      <c r="C5" s="1480"/>
      <c r="D5" s="1481"/>
      <c r="E5" s="1520">
        <f>Information!D2</f>
        <v>0</v>
      </c>
      <c r="F5" s="1521"/>
      <c r="G5" s="1521"/>
      <c r="H5" s="1521"/>
      <c r="I5" s="1522"/>
      <c r="J5" s="123"/>
      <c r="K5" s="123"/>
      <c r="L5" s="123"/>
      <c r="M5" s="27"/>
      <c r="N5" s="26" t="s">
        <v>443</v>
      </c>
      <c r="O5" s="1523">
        <f>Information!D20</f>
        <v>0</v>
      </c>
      <c r="P5" s="1524"/>
      <c r="Q5" s="1538">
        <f>Information!D24</f>
        <v>0</v>
      </c>
      <c r="R5" s="1539"/>
      <c r="S5" s="1540"/>
      <c r="U5" s="277"/>
      <c r="V5" s="340"/>
    </row>
    <row r="6" spans="1:22" ht="15" customHeight="1" thickBot="1">
      <c r="A6" s="26" t="s">
        <v>92</v>
      </c>
      <c r="B6" s="1476"/>
      <c r="C6" s="1477"/>
      <c r="D6" s="1478"/>
      <c r="E6" s="28"/>
      <c r="F6" s="28"/>
      <c r="G6" s="28"/>
      <c r="H6" s="28"/>
      <c r="I6" s="1482"/>
      <c r="J6" s="1482"/>
      <c r="K6" s="1482"/>
      <c r="L6" s="1482"/>
      <c r="M6" s="1483"/>
      <c r="N6" s="1484"/>
      <c r="O6" s="1485"/>
      <c r="P6" s="1486"/>
      <c r="Q6" s="1541"/>
      <c r="R6" s="1542"/>
      <c r="S6" s="1543"/>
    </row>
    <row r="7" spans="1:22" s="341" customFormat="1" ht="14" thickBot="1">
      <c r="A7" s="362" t="s">
        <v>584</v>
      </c>
      <c r="B7" s="363"/>
      <c r="C7" s="363"/>
      <c r="D7" s="363"/>
      <c r="E7" s="363"/>
      <c r="F7" s="363"/>
      <c r="G7" s="363"/>
      <c r="H7" s="363"/>
      <c r="I7" s="364"/>
      <c r="J7" s="364"/>
      <c r="K7" s="364"/>
      <c r="L7" s="364"/>
      <c r="M7" s="364"/>
      <c r="N7" s="364"/>
      <c r="O7" s="364"/>
      <c r="P7" s="364"/>
      <c r="Q7" s="364"/>
      <c r="R7" s="363"/>
      <c r="S7" s="548"/>
    </row>
    <row r="8" spans="1:22" ht="18.75" customHeight="1" thickBot="1">
      <c r="A8" s="1528" t="s">
        <v>94</v>
      </c>
      <c r="B8" s="1531" t="s">
        <v>586</v>
      </c>
      <c r="C8" s="1531"/>
      <c r="D8" s="1531" t="s">
        <v>585</v>
      </c>
      <c r="E8" s="1531"/>
      <c r="F8" s="1531" t="s">
        <v>587</v>
      </c>
      <c r="G8" s="1531" t="s">
        <v>596</v>
      </c>
      <c r="H8" s="1525" t="s">
        <v>593</v>
      </c>
      <c r="I8" s="1535" t="s">
        <v>594</v>
      </c>
      <c r="J8" s="1536"/>
      <c r="K8" s="1536"/>
      <c r="L8" s="1536"/>
      <c r="M8" s="1536"/>
      <c r="N8" s="1536"/>
      <c r="O8" s="1536"/>
      <c r="P8" s="1536"/>
      <c r="Q8" s="1537"/>
      <c r="R8" s="1553" t="s">
        <v>101</v>
      </c>
      <c r="S8" s="1556" t="s">
        <v>102</v>
      </c>
    </row>
    <row r="9" spans="1:22">
      <c r="A9" s="1529"/>
      <c r="B9" s="1532"/>
      <c r="C9" s="1532"/>
      <c r="D9" s="1532"/>
      <c r="E9" s="1532"/>
      <c r="F9" s="1532"/>
      <c r="G9" s="1532"/>
      <c r="H9" s="1526"/>
      <c r="I9" s="1559" t="s">
        <v>103</v>
      </c>
      <c r="J9" s="1560"/>
      <c r="K9" s="1561"/>
      <c r="L9" s="1562" t="s">
        <v>104</v>
      </c>
      <c r="M9" s="1563"/>
      <c r="N9" s="1564"/>
      <c r="O9" s="1562" t="s">
        <v>105</v>
      </c>
      <c r="P9" s="1563"/>
      <c r="Q9" s="1564"/>
      <c r="R9" s="1554"/>
      <c r="S9" s="1557"/>
    </row>
    <row r="10" spans="1:22" s="301" customFormat="1" ht="21.75" customHeight="1" thickBot="1">
      <c r="A10" s="1530"/>
      <c r="B10" s="1533"/>
      <c r="C10" s="1533"/>
      <c r="D10" s="1533"/>
      <c r="E10" s="1533"/>
      <c r="F10" s="1534"/>
      <c r="G10" s="1533"/>
      <c r="H10" s="1527"/>
      <c r="I10" s="636" t="s">
        <v>641</v>
      </c>
      <c r="J10" s="633" t="s">
        <v>588</v>
      </c>
      <c r="K10" s="637" t="s">
        <v>589</v>
      </c>
      <c r="L10" s="636" t="s">
        <v>641</v>
      </c>
      <c r="M10" s="633" t="s">
        <v>588</v>
      </c>
      <c r="N10" s="637" t="s">
        <v>589</v>
      </c>
      <c r="O10" s="636" t="s">
        <v>641</v>
      </c>
      <c r="P10" s="633" t="s">
        <v>588</v>
      </c>
      <c r="Q10" s="637" t="s">
        <v>589</v>
      </c>
      <c r="R10" s="1555"/>
      <c r="S10" s="1558"/>
    </row>
    <row r="11" spans="1:22" s="344" customFormat="1" ht="16">
      <c r="A11" s="549"/>
      <c r="B11" s="1565"/>
      <c r="C11" s="1565"/>
      <c r="D11" s="1565"/>
      <c r="E11" s="1565"/>
      <c r="F11" s="342"/>
      <c r="G11" s="342"/>
      <c r="H11" s="564"/>
      <c r="I11" s="638"/>
      <c r="J11" s="342"/>
      <c r="K11" s="343"/>
      <c r="L11" s="638"/>
      <c r="M11" s="342"/>
      <c r="N11" s="343"/>
      <c r="O11" s="638"/>
      <c r="P11" s="342"/>
      <c r="Q11" s="343"/>
      <c r="R11" s="671" t="str">
        <f t="shared" ref="R11:R43" si="0">IF(AND(K11="Pass",N11="Pass",Q11="Pass"),"X","-")</f>
        <v>-</v>
      </c>
      <c r="S11" s="670" t="e" cm="1">
        <f t="array" ref="S11">_xlfn.IFS(K11="Fail","X",N11="Fail","X",Q11="Fail","X",R11="X","-")</f>
        <v>#N/A</v>
      </c>
    </row>
    <row r="12" spans="1:22" s="344" customFormat="1" ht="16">
      <c r="A12" s="345"/>
      <c r="B12" s="1566"/>
      <c r="C12" s="1566"/>
      <c r="D12" s="1566"/>
      <c r="E12" s="1566"/>
      <c r="F12" s="346"/>
      <c r="G12" s="346"/>
      <c r="H12" s="634"/>
      <c r="I12" s="345"/>
      <c r="J12" s="346"/>
      <c r="K12" s="347"/>
      <c r="L12" s="345"/>
      <c r="M12" s="346"/>
      <c r="N12" s="347"/>
      <c r="O12" s="345"/>
      <c r="P12" s="346"/>
      <c r="Q12" s="347"/>
      <c r="R12" s="671" t="str">
        <f t="shared" si="0"/>
        <v>-</v>
      </c>
      <c r="S12" s="672" t="e" cm="1">
        <f t="array" ref="S12">_xlfn.IFS(K12="Fail","X",N12="Fail","X",Q12="Fail","X",R12="X","-")</f>
        <v>#N/A</v>
      </c>
    </row>
    <row r="13" spans="1:22" s="344" customFormat="1" ht="16">
      <c r="A13" s="345"/>
      <c r="B13" s="1566"/>
      <c r="C13" s="1566"/>
      <c r="D13" s="1566"/>
      <c r="E13" s="1566"/>
      <c r="F13" s="346"/>
      <c r="G13" s="346"/>
      <c r="H13" s="634"/>
      <c r="I13" s="345"/>
      <c r="J13" s="346"/>
      <c r="K13" s="347"/>
      <c r="L13" s="345"/>
      <c r="M13" s="346"/>
      <c r="N13" s="347"/>
      <c r="O13" s="345"/>
      <c r="P13" s="346"/>
      <c r="Q13" s="347"/>
      <c r="R13" s="671" t="str">
        <f t="shared" si="0"/>
        <v>-</v>
      </c>
      <c r="S13" s="670" t="e" cm="1">
        <f t="array" ref="S13">_xlfn.IFS(K13="Fail","X",N13="Fail","X",Q13="Fail","X",R13="X","-")</f>
        <v>#N/A</v>
      </c>
    </row>
    <row r="14" spans="1:22" s="344" customFormat="1" ht="16">
      <c r="A14" s="345"/>
      <c r="B14" s="1566"/>
      <c r="C14" s="1566"/>
      <c r="D14" s="1566"/>
      <c r="E14" s="1566"/>
      <c r="F14" s="346"/>
      <c r="G14" s="346"/>
      <c r="H14" s="634"/>
      <c r="I14" s="345"/>
      <c r="J14" s="346"/>
      <c r="K14" s="347"/>
      <c r="L14" s="345"/>
      <c r="M14" s="346"/>
      <c r="N14" s="347"/>
      <c r="O14" s="345"/>
      <c r="P14" s="346"/>
      <c r="Q14" s="347"/>
      <c r="R14" s="671" t="str">
        <f t="shared" si="0"/>
        <v>-</v>
      </c>
      <c r="S14" s="672" t="e" cm="1">
        <f t="array" ref="S14">_xlfn.IFS(K14="Fail","X",N14="Fail","X",Q14="Fail","X",R14="X","-")</f>
        <v>#N/A</v>
      </c>
    </row>
    <row r="15" spans="1:22" s="344" customFormat="1" ht="16">
      <c r="A15" s="345"/>
      <c r="B15" s="1566"/>
      <c r="C15" s="1566"/>
      <c r="D15" s="1566"/>
      <c r="E15" s="1566"/>
      <c r="F15" s="346"/>
      <c r="G15" s="346"/>
      <c r="H15" s="634"/>
      <c r="I15" s="345"/>
      <c r="J15" s="346"/>
      <c r="K15" s="347"/>
      <c r="L15" s="345"/>
      <c r="M15" s="346"/>
      <c r="N15" s="347"/>
      <c r="O15" s="345"/>
      <c r="P15" s="346"/>
      <c r="Q15" s="347"/>
      <c r="R15" s="671" t="str">
        <f t="shared" si="0"/>
        <v>-</v>
      </c>
      <c r="S15" s="670" t="e" cm="1">
        <f t="array" ref="S15">_xlfn.IFS(K15="Fail","X",N15="Fail","X",Q15="Fail","X",R15="X","-")</f>
        <v>#N/A</v>
      </c>
    </row>
    <row r="16" spans="1:22" s="344" customFormat="1" ht="16">
      <c r="A16" s="345"/>
      <c r="B16" s="1566"/>
      <c r="C16" s="1566"/>
      <c r="D16" s="1566"/>
      <c r="E16" s="1566"/>
      <c r="F16" s="346"/>
      <c r="G16" s="346"/>
      <c r="H16" s="634"/>
      <c r="I16" s="345"/>
      <c r="J16" s="346"/>
      <c r="K16" s="347"/>
      <c r="L16" s="345"/>
      <c r="M16" s="346"/>
      <c r="N16" s="347"/>
      <c r="O16" s="345"/>
      <c r="P16" s="346"/>
      <c r="Q16" s="347"/>
      <c r="R16" s="671" t="str">
        <f t="shared" si="0"/>
        <v>-</v>
      </c>
      <c r="S16" s="672" t="e" cm="1">
        <f t="array" ref="S16">_xlfn.IFS(K16="Fail","X",N16="Fail","X",Q16="Fail","X",R16="X","-")</f>
        <v>#N/A</v>
      </c>
    </row>
    <row r="17" spans="1:19" s="344" customFormat="1" ht="16">
      <c r="A17" s="345"/>
      <c r="B17" s="1566"/>
      <c r="C17" s="1566"/>
      <c r="D17" s="1567"/>
      <c r="E17" s="1567"/>
      <c r="F17" s="346"/>
      <c r="G17" s="346"/>
      <c r="H17" s="634"/>
      <c r="I17" s="345"/>
      <c r="J17" s="346"/>
      <c r="K17" s="347"/>
      <c r="L17" s="345"/>
      <c r="M17" s="346"/>
      <c r="N17" s="347"/>
      <c r="O17" s="345"/>
      <c r="P17" s="346"/>
      <c r="Q17" s="347"/>
      <c r="R17" s="671" t="str">
        <f t="shared" si="0"/>
        <v>-</v>
      </c>
      <c r="S17" s="670" t="e" cm="1">
        <f t="array" ref="S17">_xlfn.IFS(K17="Fail","X",N17="Fail","X",Q17="Fail","X",R17="X","-")</f>
        <v>#N/A</v>
      </c>
    </row>
    <row r="18" spans="1:19" s="344" customFormat="1" ht="16">
      <c r="A18" s="345"/>
      <c r="B18" s="1566"/>
      <c r="C18" s="1566"/>
      <c r="D18" s="1567"/>
      <c r="E18" s="1567"/>
      <c r="F18" s="346"/>
      <c r="G18" s="346"/>
      <c r="H18" s="634"/>
      <c r="I18" s="345"/>
      <c r="J18" s="346"/>
      <c r="K18" s="347"/>
      <c r="L18" s="345"/>
      <c r="M18" s="346"/>
      <c r="N18" s="347"/>
      <c r="O18" s="345"/>
      <c r="P18" s="346"/>
      <c r="Q18" s="347"/>
      <c r="R18" s="671" t="str">
        <f t="shared" si="0"/>
        <v>-</v>
      </c>
      <c r="S18" s="672" t="e" cm="1">
        <f t="array" ref="S18">_xlfn.IFS(K18="Fail","X",N18="Fail","X",Q18="Fail","X",R18="X","-")</f>
        <v>#N/A</v>
      </c>
    </row>
    <row r="19" spans="1:19" s="344" customFormat="1" ht="16">
      <c r="A19" s="345"/>
      <c r="B19" s="1566"/>
      <c r="C19" s="1566"/>
      <c r="D19" s="1566"/>
      <c r="E19" s="1566"/>
      <c r="F19" s="346"/>
      <c r="G19" s="346"/>
      <c r="H19" s="634"/>
      <c r="I19" s="345"/>
      <c r="J19" s="346"/>
      <c r="K19" s="347"/>
      <c r="L19" s="345"/>
      <c r="M19" s="346"/>
      <c r="N19" s="347"/>
      <c r="O19" s="345"/>
      <c r="P19" s="346"/>
      <c r="Q19" s="347"/>
      <c r="R19" s="671" t="str">
        <f t="shared" si="0"/>
        <v>-</v>
      </c>
      <c r="S19" s="670" t="e" cm="1">
        <f t="array" ref="S19">_xlfn.IFS(K19="Fail","X",N19="Fail","X",Q19="Fail","X",R19="X","-")</f>
        <v>#N/A</v>
      </c>
    </row>
    <row r="20" spans="1:19" s="344" customFormat="1" ht="16">
      <c r="A20" s="345"/>
      <c r="B20" s="1566"/>
      <c r="C20" s="1566"/>
      <c r="D20" s="1566"/>
      <c r="E20" s="1566"/>
      <c r="F20" s="346"/>
      <c r="G20" s="346"/>
      <c r="H20" s="634"/>
      <c r="I20" s="345"/>
      <c r="J20" s="346"/>
      <c r="K20" s="347"/>
      <c r="L20" s="345"/>
      <c r="M20" s="346"/>
      <c r="N20" s="347"/>
      <c r="O20" s="345"/>
      <c r="P20" s="346"/>
      <c r="Q20" s="347"/>
      <c r="R20" s="671" t="str">
        <f t="shared" si="0"/>
        <v>-</v>
      </c>
      <c r="S20" s="672" t="e" cm="1">
        <f t="array" ref="S20">_xlfn.IFS(K20="Fail","X",N20="Fail","X",Q20="Fail","X",R20="X","-")</f>
        <v>#N/A</v>
      </c>
    </row>
    <row r="21" spans="1:19" s="344" customFormat="1" ht="16">
      <c r="A21" s="345"/>
      <c r="B21" s="1566"/>
      <c r="C21" s="1566"/>
      <c r="D21" s="1566"/>
      <c r="E21" s="1566"/>
      <c r="F21" s="346"/>
      <c r="G21" s="346"/>
      <c r="H21" s="634"/>
      <c r="I21" s="345"/>
      <c r="J21" s="346"/>
      <c r="K21" s="347"/>
      <c r="L21" s="345"/>
      <c r="M21" s="346"/>
      <c r="N21" s="347"/>
      <c r="O21" s="345"/>
      <c r="P21" s="346"/>
      <c r="Q21" s="347"/>
      <c r="R21" s="671" t="str">
        <f t="shared" si="0"/>
        <v>-</v>
      </c>
      <c r="S21" s="670" t="e" cm="1">
        <f t="array" ref="S21">_xlfn.IFS(K21="Fail","X",N21="Fail","X",Q21="Fail","X",R21="X","-")</f>
        <v>#N/A</v>
      </c>
    </row>
    <row r="22" spans="1:19" s="344" customFormat="1" ht="16">
      <c r="A22" s="345"/>
      <c r="B22" s="1566"/>
      <c r="C22" s="1566"/>
      <c r="D22" s="1566"/>
      <c r="E22" s="1566"/>
      <c r="F22" s="346"/>
      <c r="G22" s="346"/>
      <c r="H22" s="634"/>
      <c r="I22" s="345"/>
      <c r="J22" s="346"/>
      <c r="K22" s="347"/>
      <c r="L22" s="345"/>
      <c r="M22" s="346"/>
      <c r="N22" s="347"/>
      <c r="O22" s="345"/>
      <c r="P22" s="346"/>
      <c r="Q22" s="347"/>
      <c r="R22" s="671" t="str">
        <f t="shared" si="0"/>
        <v>-</v>
      </c>
      <c r="S22" s="672" t="e" cm="1">
        <f t="array" ref="S22">_xlfn.IFS(K22="Fail","X",N22="Fail","X",Q22="Fail","X",R22="X","-")</f>
        <v>#N/A</v>
      </c>
    </row>
    <row r="23" spans="1:19" s="344" customFormat="1" ht="16">
      <c r="A23" s="345"/>
      <c r="B23" s="1566"/>
      <c r="C23" s="1566"/>
      <c r="D23" s="1566"/>
      <c r="E23" s="1566"/>
      <c r="F23" s="346"/>
      <c r="G23" s="346"/>
      <c r="H23" s="634"/>
      <c r="I23" s="345"/>
      <c r="J23" s="346"/>
      <c r="K23" s="347"/>
      <c r="L23" s="345"/>
      <c r="M23" s="346"/>
      <c r="N23" s="347"/>
      <c r="O23" s="345"/>
      <c r="P23" s="346"/>
      <c r="Q23" s="347"/>
      <c r="R23" s="671" t="str">
        <f t="shared" si="0"/>
        <v>-</v>
      </c>
      <c r="S23" s="670" t="e" cm="1">
        <f t="array" ref="S23">_xlfn.IFS(K23="Fail","X",N23="Fail","X",Q23="Fail","X",R23="X","-")</f>
        <v>#N/A</v>
      </c>
    </row>
    <row r="24" spans="1:19" s="344" customFormat="1" ht="16">
      <c r="A24" s="345"/>
      <c r="B24" s="1566"/>
      <c r="C24" s="1566"/>
      <c r="D24" s="1566"/>
      <c r="E24" s="1566"/>
      <c r="F24" s="346"/>
      <c r="G24" s="346"/>
      <c r="H24" s="634"/>
      <c r="I24" s="345"/>
      <c r="J24" s="346"/>
      <c r="K24" s="347"/>
      <c r="L24" s="345"/>
      <c r="M24" s="346"/>
      <c r="N24" s="347"/>
      <c r="O24" s="345"/>
      <c r="P24" s="346"/>
      <c r="Q24" s="347"/>
      <c r="R24" s="671" t="str">
        <f t="shared" si="0"/>
        <v>-</v>
      </c>
      <c r="S24" s="672" t="e" cm="1">
        <f t="array" ref="S24">_xlfn.IFS(K24="Fail","X",N24="Fail","X",Q24="Fail","X",R24="X","-")</f>
        <v>#N/A</v>
      </c>
    </row>
    <row r="25" spans="1:19" s="344" customFormat="1" ht="16">
      <c r="A25" s="345"/>
      <c r="B25" s="1566"/>
      <c r="C25" s="1566"/>
      <c r="D25" s="1566"/>
      <c r="E25" s="1566"/>
      <c r="F25" s="346"/>
      <c r="G25" s="346"/>
      <c r="H25" s="634"/>
      <c r="I25" s="345"/>
      <c r="J25" s="346"/>
      <c r="K25" s="347"/>
      <c r="L25" s="345"/>
      <c r="M25" s="346"/>
      <c r="N25" s="347"/>
      <c r="O25" s="345"/>
      <c r="P25" s="346"/>
      <c r="Q25" s="347"/>
      <c r="R25" s="671" t="str">
        <f t="shared" si="0"/>
        <v>-</v>
      </c>
      <c r="S25" s="670" t="e" cm="1">
        <f t="array" ref="S25">_xlfn.IFS(K25="Fail","X",N25="Fail","X",Q25="Fail","X",R25="X","-")</f>
        <v>#N/A</v>
      </c>
    </row>
    <row r="26" spans="1:19" s="344" customFormat="1" ht="16">
      <c r="A26" s="345"/>
      <c r="B26" s="1566"/>
      <c r="C26" s="1566"/>
      <c r="D26" s="1566"/>
      <c r="E26" s="1566"/>
      <c r="F26" s="346"/>
      <c r="G26" s="346"/>
      <c r="H26" s="634"/>
      <c r="I26" s="345"/>
      <c r="J26" s="346"/>
      <c r="K26" s="347"/>
      <c r="L26" s="345"/>
      <c r="M26" s="346"/>
      <c r="N26" s="347"/>
      <c r="O26" s="345"/>
      <c r="P26" s="346"/>
      <c r="Q26" s="347"/>
      <c r="R26" s="671" t="str">
        <f t="shared" si="0"/>
        <v>-</v>
      </c>
      <c r="S26" s="672" t="e" cm="1">
        <f t="array" ref="S26">_xlfn.IFS(K26="Fail","X",N26="Fail","X",Q26="Fail","X",R26="X","-")</f>
        <v>#N/A</v>
      </c>
    </row>
    <row r="27" spans="1:19" s="344" customFormat="1" ht="16">
      <c r="A27" s="345"/>
      <c r="B27" s="1566"/>
      <c r="C27" s="1566"/>
      <c r="D27" s="1566"/>
      <c r="E27" s="1566"/>
      <c r="F27" s="346"/>
      <c r="G27" s="346"/>
      <c r="H27" s="634"/>
      <c r="I27" s="345"/>
      <c r="J27" s="346"/>
      <c r="K27" s="347"/>
      <c r="L27" s="345"/>
      <c r="M27" s="346"/>
      <c r="N27" s="347"/>
      <c r="O27" s="345"/>
      <c r="P27" s="346"/>
      <c r="Q27" s="347"/>
      <c r="R27" s="671" t="str">
        <f t="shared" si="0"/>
        <v>-</v>
      </c>
      <c r="S27" s="670" t="e" cm="1">
        <f t="array" ref="S27">_xlfn.IFS(K27="Fail","X",N27="Fail","X",Q27="Fail","X",R27="X","-")</f>
        <v>#N/A</v>
      </c>
    </row>
    <row r="28" spans="1:19" s="344" customFormat="1" ht="16">
      <c r="A28" s="345"/>
      <c r="B28" s="1566"/>
      <c r="C28" s="1566"/>
      <c r="D28" s="1566"/>
      <c r="E28" s="1566"/>
      <c r="F28" s="346"/>
      <c r="G28" s="346"/>
      <c r="H28" s="634"/>
      <c r="I28" s="345"/>
      <c r="J28" s="346"/>
      <c r="K28" s="347"/>
      <c r="L28" s="345"/>
      <c r="M28" s="346"/>
      <c r="N28" s="347"/>
      <c r="O28" s="345"/>
      <c r="P28" s="346"/>
      <c r="Q28" s="347"/>
      <c r="R28" s="671" t="str">
        <f t="shared" si="0"/>
        <v>-</v>
      </c>
      <c r="S28" s="672" t="e" cm="1">
        <f t="array" ref="S28">_xlfn.IFS(K28="Fail","X",N28="Fail","X",Q28="Fail","X",R28="X","-")</f>
        <v>#N/A</v>
      </c>
    </row>
    <row r="29" spans="1:19" s="344" customFormat="1" ht="16">
      <c r="A29" s="345"/>
      <c r="B29" s="1566"/>
      <c r="C29" s="1566"/>
      <c r="D29" s="1566"/>
      <c r="E29" s="1566"/>
      <c r="F29" s="346"/>
      <c r="G29" s="346"/>
      <c r="H29" s="634"/>
      <c r="I29" s="345"/>
      <c r="J29" s="346"/>
      <c r="K29" s="347"/>
      <c r="L29" s="345"/>
      <c r="M29" s="346"/>
      <c r="N29" s="347"/>
      <c r="O29" s="345"/>
      <c r="P29" s="346"/>
      <c r="Q29" s="347"/>
      <c r="R29" s="671" t="str">
        <f t="shared" si="0"/>
        <v>-</v>
      </c>
      <c r="S29" s="670" t="e" cm="1">
        <f t="array" ref="S29">_xlfn.IFS(K29="Fail","X",N29="Fail","X",Q29="Fail","X",R29="X","-")</f>
        <v>#N/A</v>
      </c>
    </row>
    <row r="30" spans="1:19" s="344" customFormat="1" ht="16">
      <c r="A30" s="345"/>
      <c r="B30" s="1566"/>
      <c r="C30" s="1566"/>
      <c r="D30" s="1566"/>
      <c r="E30" s="1566"/>
      <c r="F30" s="346"/>
      <c r="G30" s="346"/>
      <c r="H30" s="634"/>
      <c r="I30" s="345"/>
      <c r="J30" s="346"/>
      <c r="K30" s="347"/>
      <c r="L30" s="345"/>
      <c r="M30" s="346"/>
      <c r="N30" s="347"/>
      <c r="O30" s="345"/>
      <c r="P30" s="346"/>
      <c r="Q30" s="347"/>
      <c r="R30" s="671" t="str">
        <f t="shared" si="0"/>
        <v>-</v>
      </c>
      <c r="S30" s="672" t="e" cm="1">
        <f t="array" ref="S30">_xlfn.IFS(K30="Fail","X",N30="Fail","X",Q30="Fail","X",R30="X","-")</f>
        <v>#N/A</v>
      </c>
    </row>
    <row r="31" spans="1:19" s="344" customFormat="1" ht="16">
      <c r="A31" s="345"/>
      <c r="B31" s="1566"/>
      <c r="C31" s="1566"/>
      <c r="D31" s="1566"/>
      <c r="E31" s="1566"/>
      <c r="F31" s="346"/>
      <c r="G31" s="346"/>
      <c r="H31" s="634"/>
      <c r="I31" s="345"/>
      <c r="J31" s="346"/>
      <c r="K31" s="347"/>
      <c r="L31" s="345"/>
      <c r="M31" s="346"/>
      <c r="N31" s="347"/>
      <c r="O31" s="345"/>
      <c r="P31" s="346"/>
      <c r="Q31" s="347"/>
      <c r="R31" s="671" t="str">
        <f t="shared" si="0"/>
        <v>-</v>
      </c>
      <c r="S31" s="670" t="e" cm="1">
        <f t="array" ref="S31">_xlfn.IFS(K31="Fail","X",N31="Fail","X",Q31="Fail","X",R31="X","-")</f>
        <v>#N/A</v>
      </c>
    </row>
    <row r="32" spans="1:19" s="344" customFormat="1" ht="16">
      <c r="A32" s="345"/>
      <c r="B32" s="1566"/>
      <c r="C32" s="1566"/>
      <c r="D32" s="1566"/>
      <c r="E32" s="1566"/>
      <c r="F32" s="346"/>
      <c r="G32" s="346"/>
      <c r="H32" s="634"/>
      <c r="I32" s="345"/>
      <c r="J32" s="346"/>
      <c r="K32" s="347"/>
      <c r="L32" s="345"/>
      <c r="M32" s="346"/>
      <c r="N32" s="347"/>
      <c r="O32" s="345"/>
      <c r="P32" s="346"/>
      <c r="Q32" s="347"/>
      <c r="R32" s="671" t="str">
        <f t="shared" si="0"/>
        <v>-</v>
      </c>
      <c r="S32" s="672" t="e" cm="1">
        <f t="array" ref="S32">_xlfn.IFS(K32="Fail","X",N32="Fail","X",Q32="Fail","X",R32="X","-")</f>
        <v>#N/A</v>
      </c>
    </row>
    <row r="33" spans="1:19" s="344" customFormat="1" ht="16">
      <c r="A33" s="345"/>
      <c r="B33" s="1566"/>
      <c r="C33" s="1566"/>
      <c r="D33" s="1566"/>
      <c r="E33" s="1566"/>
      <c r="F33" s="346"/>
      <c r="G33" s="346"/>
      <c r="H33" s="634"/>
      <c r="I33" s="345"/>
      <c r="J33" s="346"/>
      <c r="K33" s="347"/>
      <c r="L33" s="345"/>
      <c r="M33" s="346"/>
      <c r="N33" s="347"/>
      <c r="O33" s="345"/>
      <c r="P33" s="346"/>
      <c r="Q33" s="347"/>
      <c r="R33" s="671" t="str">
        <f t="shared" si="0"/>
        <v>-</v>
      </c>
      <c r="S33" s="670" t="e" cm="1">
        <f t="array" ref="S33">_xlfn.IFS(K33="Fail","X",N33="Fail","X",Q33="Fail","X",R33="X","-")</f>
        <v>#N/A</v>
      </c>
    </row>
    <row r="34" spans="1:19" s="344" customFormat="1" ht="16">
      <c r="A34" s="345"/>
      <c r="B34" s="1566"/>
      <c r="C34" s="1566"/>
      <c r="D34" s="1566"/>
      <c r="E34" s="1566"/>
      <c r="F34" s="346"/>
      <c r="G34" s="346"/>
      <c r="H34" s="634"/>
      <c r="I34" s="345"/>
      <c r="J34" s="346"/>
      <c r="K34" s="347"/>
      <c r="L34" s="345"/>
      <c r="M34" s="346"/>
      <c r="N34" s="347"/>
      <c r="O34" s="345"/>
      <c r="P34" s="346"/>
      <c r="Q34" s="347"/>
      <c r="R34" s="671" t="str">
        <f t="shared" si="0"/>
        <v>-</v>
      </c>
      <c r="S34" s="672" t="e" cm="1">
        <f t="array" ref="S34">_xlfn.IFS(K34="Fail","X",N34="Fail","X",Q34="Fail","X",R34="X","-")</f>
        <v>#N/A</v>
      </c>
    </row>
    <row r="35" spans="1:19" s="344" customFormat="1" ht="16">
      <c r="A35" s="345"/>
      <c r="B35" s="1566"/>
      <c r="C35" s="1566"/>
      <c r="D35" s="1566"/>
      <c r="E35" s="1566"/>
      <c r="F35" s="346"/>
      <c r="G35" s="346"/>
      <c r="H35" s="634"/>
      <c r="I35" s="345"/>
      <c r="J35" s="346"/>
      <c r="K35" s="347"/>
      <c r="L35" s="345"/>
      <c r="M35" s="346"/>
      <c r="N35" s="347"/>
      <c r="O35" s="345"/>
      <c r="P35" s="346"/>
      <c r="Q35" s="347"/>
      <c r="R35" s="671" t="str">
        <f t="shared" si="0"/>
        <v>-</v>
      </c>
      <c r="S35" s="670" t="e" cm="1">
        <f t="array" ref="S35">_xlfn.IFS(K35="Fail","X",N35="Fail","X",Q35="Fail","X",R35="X","-")</f>
        <v>#N/A</v>
      </c>
    </row>
    <row r="36" spans="1:19" s="344" customFormat="1" ht="16">
      <c r="A36" s="345"/>
      <c r="B36" s="1566"/>
      <c r="C36" s="1566"/>
      <c r="D36" s="1566"/>
      <c r="E36" s="1566"/>
      <c r="F36" s="346"/>
      <c r="G36" s="346"/>
      <c r="H36" s="634"/>
      <c r="I36" s="345"/>
      <c r="J36" s="346"/>
      <c r="K36" s="347"/>
      <c r="L36" s="345"/>
      <c r="M36" s="346"/>
      <c r="N36" s="347"/>
      <c r="O36" s="345"/>
      <c r="P36" s="346"/>
      <c r="Q36" s="347"/>
      <c r="R36" s="671" t="str">
        <f t="shared" si="0"/>
        <v>-</v>
      </c>
      <c r="S36" s="672" t="e" cm="1">
        <f t="array" ref="S36">_xlfn.IFS(K36="Fail","X",N36="Fail","X",Q36="Fail","X",R36="X","-")</f>
        <v>#N/A</v>
      </c>
    </row>
    <row r="37" spans="1:19" s="344" customFormat="1" ht="16">
      <c r="A37" s="345"/>
      <c r="B37" s="1566"/>
      <c r="C37" s="1566"/>
      <c r="D37" s="1566"/>
      <c r="E37" s="1566"/>
      <c r="F37" s="346"/>
      <c r="G37" s="346"/>
      <c r="H37" s="634"/>
      <c r="I37" s="345"/>
      <c r="J37" s="346"/>
      <c r="K37" s="347"/>
      <c r="L37" s="345"/>
      <c r="M37" s="346"/>
      <c r="N37" s="347"/>
      <c r="O37" s="345"/>
      <c r="P37" s="346"/>
      <c r="Q37" s="347"/>
      <c r="R37" s="671" t="str">
        <f t="shared" si="0"/>
        <v>-</v>
      </c>
      <c r="S37" s="670" t="e" cm="1">
        <f t="array" ref="S37">_xlfn.IFS(K37="Fail","X",N37="Fail","X",Q37="Fail","X",R37="X","-")</f>
        <v>#N/A</v>
      </c>
    </row>
    <row r="38" spans="1:19" s="344" customFormat="1" ht="16">
      <c r="A38" s="345"/>
      <c r="B38" s="1566"/>
      <c r="C38" s="1566"/>
      <c r="D38" s="1566"/>
      <c r="E38" s="1566"/>
      <c r="F38" s="346"/>
      <c r="G38" s="346"/>
      <c r="H38" s="634"/>
      <c r="I38" s="345"/>
      <c r="J38" s="346"/>
      <c r="K38" s="347"/>
      <c r="L38" s="345"/>
      <c r="M38" s="346"/>
      <c r="N38" s="347"/>
      <c r="O38" s="345"/>
      <c r="P38" s="346"/>
      <c r="Q38" s="347"/>
      <c r="R38" s="671" t="str">
        <f t="shared" si="0"/>
        <v>-</v>
      </c>
      <c r="S38" s="672" t="e" cm="1">
        <f t="array" ref="S38">_xlfn.IFS(K38="Fail","X",N38="Fail","X",Q38="Fail","X",R38="X","-")</f>
        <v>#N/A</v>
      </c>
    </row>
    <row r="39" spans="1:19" s="344" customFormat="1" ht="16">
      <c r="A39" s="345"/>
      <c r="B39" s="1566"/>
      <c r="C39" s="1566"/>
      <c r="D39" s="1566"/>
      <c r="E39" s="1566"/>
      <c r="F39" s="346"/>
      <c r="G39" s="346"/>
      <c r="H39" s="634"/>
      <c r="I39" s="345"/>
      <c r="J39" s="346"/>
      <c r="K39" s="347"/>
      <c r="L39" s="345"/>
      <c r="M39" s="346"/>
      <c r="N39" s="347"/>
      <c r="O39" s="345"/>
      <c r="P39" s="346"/>
      <c r="Q39" s="347"/>
      <c r="R39" s="671" t="str">
        <f t="shared" si="0"/>
        <v>-</v>
      </c>
      <c r="S39" s="670" t="e" cm="1">
        <f t="array" ref="S39">_xlfn.IFS(K39="Fail","X",N39="Fail","X",Q39="Fail","X",R39="X","-")</f>
        <v>#N/A</v>
      </c>
    </row>
    <row r="40" spans="1:19" s="344" customFormat="1" ht="16">
      <c r="A40" s="345"/>
      <c r="B40" s="1566"/>
      <c r="C40" s="1566"/>
      <c r="D40" s="1566"/>
      <c r="E40" s="1566"/>
      <c r="F40" s="346"/>
      <c r="G40" s="346"/>
      <c r="H40" s="634"/>
      <c r="I40" s="345"/>
      <c r="J40" s="346"/>
      <c r="K40" s="347"/>
      <c r="L40" s="345"/>
      <c r="M40" s="346"/>
      <c r="N40" s="347"/>
      <c r="O40" s="345"/>
      <c r="P40" s="346"/>
      <c r="Q40" s="347"/>
      <c r="R40" s="671" t="str">
        <f t="shared" si="0"/>
        <v>-</v>
      </c>
      <c r="S40" s="672" t="e" cm="1">
        <f t="array" ref="S40">_xlfn.IFS(K40="Fail","X",N40="Fail","X",Q40="Fail","X",R40="X","-")</f>
        <v>#N/A</v>
      </c>
    </row>
    <row r="41" spans="1:19" s="344" customFormat="1" ht="16">
      <c r="A41" s="345"/>
      <c r="B41" s="1566"/>
      <c r="C41" s="1566"/>
      <c r="D41" s="1566"/>
      <c r="E41" s="1566"/>
      <c r="F41" s="346"/>
      <c r="G41" s="346"/>
      <c r="H41" s="634"/>
      <c r="I41" s="345"/>
      <c r="J41" s="346"/>
      <c r="K41" s="347"/>
      <c r="L41" s="345"/>
      <c r="M41" s="346"/>
      <c r="N41" s="347"/>
      <c r="O41" s="345"/>
      <c r="P41" s="346"/>
      <c r="Q41" s="347"/>
      <c r="R41" s="671" t="str">
        <f t="shared" si="0"/>
        <v>-</v>
      </c>
      <c r="S41" s="670" t="e" cm="1">
        <f t="array" ref="S41">_xlfn.IFS(K41="Fail","X",N41="Fail","X",Q41="Fail","X",R41="X","-")</f>
        <v>#N/A</v>
      </c>
    </row>
    <row r="42" spans="1:19" s="344" customFormat="1" ht="16">
      <c r="A42" s="345"/>
      <c r="B42" s="1566"/>
      <c r="C42" s="1566"/>
      <c r="D42" s="1566"/>
      <c r="E42" s="1566"/>
      <c r="F42" s="346"/>
      <c r="G42" s="346"/>
      <c r="H42" s="634"/>
      <c r="I42" s="345"/>
      <c r="J42" s="346"/>
      <c r="K42" s="347"/>
      <c r="L42" s="345"/>
      <c r="M42" s="346"/>
      <c r="N42" s="347"/>
      <c r="O42" s="345"/>
      <c r="P42" s="346"/>
      <c r="Q42" s="347"/>
      <c r="R42" s="671" t="str">
        <f t="shared" si="0"/>
        <v>-</v>
      </c>
      <c r="S42" s="672" t="e" cm="1">
        <f t="array" ref="S42">_xlfn.IFS(K42="Fail","X",N42="Fail","X",Q42="Fail","X",R42="X","-")</f>
        <v>#N/A</v>
      </c>
    </row>
    <row r="43" spans="1:19" s="344" customFormat="1" ht="17" thickBot="1">
      <c r="A43" s="348"/>
      <c r="B43" s="1571"/>
      <c r="C43" s="1571"/>
      <c r="D43" s="1571"/>
      <c r="E43" s="1571"/>
      <c r="F43" s="349"/>
      <c r="G43" s="349"/>
      <c r="H43" s="635"/>
      <c r="I43" s="348"/>
      <c r="J43" s="349"/>
      <c r="K43" s="350"/>
      <c r="L43" s="348"/>
      <c r="M43" s="349"/>
      <c r="N43" s="350"/>
      <c r="O43" s="348"/>
      <c r="P43" s="349"/>
      <c r="Q43" s="350"/>
      <c r="R43" s="671" t="str">
        <f t="shared" si="0"/>
        <v>-</v>
      </c>
      <c r="S43" s="670" t="e" cm="1">
        <f t="array" ref="S43">_xlfn.IFS(K43="Fail","X",N43="Fail","X",Q43="Fail","X",R43="X","-")</f>
        <v>#N/A</v>
      </c>
    </row>
    <row r="44" spans="1:19" s="344" customFormat="1" ht="17" thickBot="1">
      <c r="A44" s="351" t="s">
        <v>106</v>
      </c>
      <c r="B44" s="351"/>
      <c r="C44" s="351"/>
      <c r="D44" s="1568" t="s">
        <v>107</v>
      </c>
      <c r="E44" s="1569"/>
      <c r="F44" s="1569"/>
      <c r="G44" s="1569"/>
      <c r="H44" s="1569"/>
      <c r="I44" s="1569"/>
      <c r="J44" s="1569"/>
      <c r="K44" s="1569"/>
      <c r="L44" s="1569"/>
      <c r="M44" s="1569"/>
      <c r="N44" s="1569"/>
      <c r="O44" s="1569"/>
      <c r="P44" s="1569"/>
      <c r="Q44" s="1569"/>
      <c r="R44" s="1570"/>
      <c r="S44" s="550"/>
    </row>
    <row r="45" spans="1:19">
      <c r="D45" s="274"/>
      <c r="E45" s="274"/>
      <c r="I45" s="274"/>
      <c r="J45" s="274"/>
      <c r="Q45" s="644" t="s">
        <v>597</v>
      </c>
    </row>
    <row r="46" spans="1:19" ht="9.75" customHeight="1">
      <c r="B46" s="236" t="s">
        <v>108</v>
      </c>
      <c r="C46" s="237"/>
      <c r="D46" s="226"/>
      <c r="E46" s="237" t="s">
        <v>109</v>
      </c>
      <c r="F46" s="237"/>
      <c r="G46" s="237"/>
      <c r="H46" s="237" t="s">
        <v>110</v>
      </c>
      <c r="I46" s="237"/>
      <c r="J46" s="237"/>
      <c r="K46" s="237"/>
      <c r="L46" s="237"/>
      <c r="M46" s="237"/>
      <c r="N46" s="237" t="s">
        <v>111</v>
      </c>
      <c r="O46" s="237"/>
      <c r="P46" s="641"/>
      <c r="Q46" s="645" t="s">
        <v>595</v>
      </c>
      <c r="R46" s="639"/>
    </row>
    <row r="47" spans="1:19" ht="20.25" customHeight="1">
      <c r="B47" s="223"/>
      <c r="C47" s="224"/>
      <c r="D47" s="224"/>
      <c r="E47" s="643"/>
      <c r="F47" s="224"/>
      <c r="G47" s="224"/>
      <c r="H47" s="224"/>
      <c r="I47" s="224"/>
      <c r="J47" s="224"/>
      <c r="K47" s="224"/>
      <c r="L47" s="224"/>
      <c r="M47" s="224"/>
      <c r="N47" s="1468"/>
      <c r="O47" s="1468"/>
      <c r="P47" s="642"/>
      <c r="Q47" s="640"/>
      <c r="R47" s="640"/>
    </row>
    <row r="48" spans="1:19" s="352" customFormat="1" ht="11">
      <c r="A48" s="551"/>
      <c r="B48" s="551"/>
      <c r="C48" s="552"/>
      <c r="D48" s="553"/>
      <c r="E48" s="553"/>
      <c r="F48" s="554"/>
      <c r="G48" s="551"/>
      <c r="H48" s="551"/>
      <c r="I48" s="555"/>
      <c r="J48" s="555"/>
      <c r="K48" s="551"/>
      <c r="L48" s="551"/>
      <c r="M48" s="551"/>
      <c r="N48" s="551"/>
      <c r="O48" s="551"/>
      <c r="P48" s="551"/>
      <c r="Q48" s="551"/>
      <c r="R48" s="551"/>
      <c r="S48" s="554"/>
    </row>
  </sheetData>
  <sheetProtection formatCells="0" formatColumns="0" formatRows="0" selectLockedCells="1"/>
  <mergeCells count="95">
    <mergeCell ref="D44:R44"/>
    <mergeCell ref="B38:C38"/>
    <mergeCell ref="D38:E38"/>
    <mergeCell ref="B39:C39"/>
    <mergeCell ref="D39:E39"/>
    <mergeCell ref="B40:C40"/>
    <mergeCell ref="D40:E40"/>
    <mergeCell ref="B41:C41"/>
    <mergeCell ref="D41:E41"/>
    <mergeCell ref="B42:C42"/>
    <mergeCell ref="D42:E42"/>
    <mergeCell ref="B43:C43"/>
    <mergeCell ref="D43:E43"/>
    <mergeCell ref="B37:C37"/>
    <mergeCell ref="D37:E37"/>
    <mergeCell ref="B32:C32"/>
    <mergeCell ref="D32:E32"/>
    <mergeCell ref="B33:C33"/>
    <mergeCell ref="D33:E33"/>
    <mergeCell ref="B34:C34"/>
    <mergeCell ref="D34:E34"/>
    <mergeCell ref="B35:C35"/>
    <mergeCell ref="D35:E35"/>
    <mergeCell ref="B36:C36"/>
    <mergeCell ref="D36:E36"/>
    <mergeCell ref="B29:C29"/>
    <mergeCell ref="D29:E29"/>
    <mergeCell ref="B30:C30"/>
    <mergeCell ref="D30:E30"/>
    <mergeCell ref="B31:C31"/>
    <mergeCell ref="D31:E31"/>
    <mergeCell ref="B26:C26"/>
    <mergeCell ref="D26:E26"/>
    <mergeCell ref="B27:C27"/>
    <mergeCell ref="D27:E27"/>
    <mergeCell ref="B28:C28"/>
    <mergeCell ref="D28:E28"/>
    <mergeCell ref="B23:C23"/>
    <mergeCell ref="D23:E23"/>
    <mergeCell ref="B24:C24"/>
    <mergeCell ref="D24:E24"/>
    <mergeCell ref="B25:C25"/>
    <mergeCell ref="D25:E25"/>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O6:P6"/>
    <mergeCell ref="R8:R10"/>
    <mergeCell ref="S8:S10"/>
    <mergeCell ref="I9:K9"/>
    <mergeCell ref="L9:N9"/>
    <mergeCell ref="O9:Q9"/>
    <mergeCell ref="A2:B2"/>
    <mergeCell ref="C2:F2"/>
    <mergeCell ref="H2:I2"/>
    <mergeCell ref="J2:P2"/>
    <mergeCell ref="A3:B3"/>
    <mergeCell ref="C3:F3"/>
    <mergeCell ref="N47:O47"/>
    <mergeCell ref="H3:I3"/>
    <mergeCell ref="J3:P3"/>
    <mergeCell ref="A5:D5"/>
    <mergeCell ref="E5:I5"/>
    <mergeCell ref="O5:P5"/>
    <mergeCell ref="H8:H10"/>
    <mergeCell ref="A8:A10"/>
    <mergeCell ref="B8:C10"/>
    <mergeCell ref="D8:E10"/>
    <mergeCell ref="F8:F10"/>
    <mergeCell ref="G8:G10"/>
    <mergeCell ref="I8:Q8"/>
    <mergeCell ref="Q5:S6"/>
    <mergeCell ref="B6:D6"/>
    <mergeCell ref="I6:N6"/>
  </mergeCells>
  <conditionalFormatting sqref="K11:K43 N11:N43 Q11:Q43">
    <cfRule type="cellIs" dxfId="8" priority="1" operator="equal">
      <formula>"Fail"</formula>
    </cfRule>
  </conditionalFormatting>
  <conditionalFormatting sqref="S11 S13 S15 S17 S19 S21 S23 S25 S27 S29 S31 S33 S35 S37 S39 S41 S43">
    <cfRule type="cellIs" dxfId="7" priority="3" operator="equal">
      <formula>"X"</formula>
    </cfRule>
  </conditionalFormatting>
  <conditionalFormatting sqref="S11:S43">
    <cfRule type="cellIs" dxfId="6" priority="2" operator="equal">
      <formula>"X"</formula>
    </cfRule>
  </conditionalFormatting>
  <dataValidations count="1">
    <dataValidation type="list" allowBlank="1" showInputMessage="1" showErrorMessage="1" sqref="K11:K43 N11:N43 Q11:Q43" xr:uid="{EB06066F-8A1C-4D13-86C2-FB8CFD30E4E7}">
      <formula1>$Q$45:$Q$46</formula1>
    </dataValidation>
  </dataValidations>
  <printOptions horizontalCentered="1"/>
  <pageMargins left="0.17" right="0.25" top="0.41" bottom="0.68" header="0.17" footer="0.16"/>
  <pageSetup scale="61" orientation="landscape" r:id="rId1"/>
  <headerFooter alignWithMargins="0">
    <oddHeader>&amp;C&amp;"Calibri,Bold"&amp;10&amp;K000000Dimension Test Results - Welds</oddHeader>
    <oddFooter>&amp;RPPAP: Revision 2.3
Date: 12/31/22</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DC0A-D94C-4944-9168-5C50A68E0750}">
  <sheetPr>
    <pageSetUpPr fitToPage="1"/>
  </sheetPr>
  <dimension ref="A1:L50"/>
  <sheetViews>
    <sheetView windowProtection="1" topLeftCell="A10" zoomScaleNormal="100" workbookViewId="0">
      <selection activeCell="C22" sqref="C22"/>
    </sheetView>
  </sheetViews>
  <sheetFormatPr baseColWidth="10" defaultColWidth="8.83203125" defaultRowHeight="15"/>
  <cols>
    <col min="1" max="1" width="4.5" style="15" customWidth="1"/>
    <col min="2" max="2" width="23.33203125" style="15" customWidth="1"/>
    <col min="3" max="3" width="22" style="15" customWidth="1"/>
    <col min="4" max="5" width="9.1640625" style="290" customWidth="1"/>
    <col min="6" max="6" width="13" style="15" customWidth="1"/>
    <col min="7" max="7" width="7" style="15" bestFit="1" customWidth="1"/>
    <col min="8" max="8" width="13" style="357" customWidth="1"/>
    <col min="9" max="10" width="13" style="15" customWidth="1"/>
    <col min="11" max="12" width="3.83203125" style="15" customWidth="1"/>
  </cols>
  <sheetData>
    <row r="1" spans="1:12" ht="49.25" customHeight="1" thickBot="1">
      <c r="A1" s="1574" t="s">
        <v>735</v>
      </c>
      <c r="B1" s="1575"/>
      <c r="C1" s="1575"/>
      <c r="D1" s="1575"/>
      <c r="E1" s="1575"/>
      <c r="F1" s="1575"/>
      <c r="G1" s="1575"/>
      <c r="H1" s="1575"/>
      <c r="I1" s="1575"/>
      <c r="J1" s="1575"/>
      <c r="K1" s="1575"/>
      <c r="L1" s="1576"/>
    </row>
    <row r="2" spans="1:12" s="15" customFormat="1" ht="14.5" customHeight="1">
      <c r="A2" s="1669" t="s">
        <v>583</v>
      </c>
      <c r="B2" s="1598"/>
      <c r="C2" s="1683" t="str">
        <f>IF(ISBLANK(Information!D2),"",Information!D2)</f>
        <v/>
      </c>
      <c r="D2" s="1684"/>
      <c r="E2" s="1684"/>
      <c r="F2" s="1685"/>
      <c r="G2" s="1597" t="s">
        <v>89</v>
      </c>
      <c r="H2" s="1598"/>
      <c r="I2" s="1577" t="str">
        <f>IF(ISBLANK(Information!D19),"",Information!D19)</f>
        <v/>
      </c>
      <c r="J2" s="1578"/>
      <c r="K2" s="1578"/>
      <c r="L2" s="1579"/>
    </row>
    <row r="3" spans="1:12" s="15" customFormat="1" ht="14.5" customHeight="1">
      <c r="A3" s="1670" t="s">
        <v>736</v>
      </c>
      <c r="B3" s="1671"/>
      <c r="C3" s="1686" t="str">
        <f>IF(ISBLANK(Information!D3),"",Information!D3)</f>
        <v/>
      </c>
      <c r="D3" s="1687"/>
      <c r="E3" s="1687"/>
      <c r="F3" s="1688"/>
      <c r="G3" s="1679" t="s">
        <v>90</v>
      </c>
      <c r="H3" s="1680"/>
      <c r="I3" s="1591" t="str">
        <f>IF(ISBLANK(Information!D18),"",Information!D18)</f>
        <v/>
      </c>
      <c r="J3" s="1592"/>
      <c r="K3" s="1592"/>
      <c r="L3" s="1593"/>
    </row>
    <row r="4" spans="1:12" s="15" customFormat="1" ht="14.5" customHeight="1">
      <c r="A4" s="1672" t="s">
        <v>91</v>
      </c>
      <c r="B4" s="1673"/>
      <c r="C4" s="1601"/>
      <c r="D4" s="1602"/>
      <c r="E4" s="1602"/>
      <c r="F4" s="1603"/>
      <c r="G4" s="1681"/>
      <c r="H4" s="1682"/>
      <c r="I4" s="1594"/>
      <c r="J4" s="1595"/>
      <c r="K4" s="1595"/>
      <c r="L4" s="1596"/>
    </row>
    <row r="5" spans="1:12" s="15" customFormat="1" ht="14.5" customHeight="1" thickBot="1">
      <c r="A5" s="1674" t="s">
        <v>92</v>
      </c>
      <c r="B5" s="1675"/>
      <c r="C5" s="1676"/>
      <c r="D5" s="1677"/>
      <c r="E5" s="1677"/>
      <c r="F5" s="1678"/>
      <c r="G5" s="1599" t="s">
        <v>763</v>
      </c>
      <c r="H5" s="1600"/>
      <c r="I5" s="1588" t="str">
        <f>IF(ISBLANK(Information!D20),"",Information!D20)</f>
        <v/>
      </c>
      <c r="J5" s="1589"/>
      <c r="K5" s="1589"/>
      <c r="L5" s="1590"/>
    </row>
    <row r="6" spans="1:12" ht="16" thickBot="1">
      <c r="A6" s="1604" t="s">
        <v>772</v>
      </c>
      <c r="B6" s="1605"/>
      <c r="C6" s="1605"/>
      <c r="D6" s="1605"/>
      <c r="E6" s="1605"/>
      <c r="F6" s="1605"/>
      <c r="G6" s="1605"/>
      <c r="H6" s="1605"/>
      <c r="I6" s="1605"/>
      <c r="J6" s="1605"/>
      <c r="K6" s="1605"/>
      <c r="L6" s="1606"/>
    </row>
    <row r="7" spans="1:12">
      <c r="A7" s="1585" t="s">
        <v>564</v>
      </c>
      <c r="B7" s="1586"/>
      <c r="C7" s="1586"/>
      <c r="D7" s="1586"/>
      <c r="E7" s="1586"/>
      <c r="F7" s="1586"/>
      <c r="G7" s="1586"/>
      <c r="H7" s="1586"/>
      <c r="I7" s="1586"/>
      <c r="J7" s="1586"/>
      <c r="K7" s="1586"/>
      <c r="L7" s="1587"/>
    </row>
    <row r="8" spans="1:12">
      <c r="A8" s="1580" t="s">
        <v>764</v>
      </c>
      <c r="B8" s="1581"/>
      <c r="C8" s="1582"/>
      <c r="D8" s="1583"/>
      <c r="E8" s="1583"/>
      <c r="F8" s="1583"/>
      <c r="G8" s="1583"/>
      <c r="H8" s="1583"/>
      <c r="I8" s="1583"/>
      <c r="J8" s="1583"/>
      <c r="K8" s="1583"/>
      <c r="L8" s="1584"/>
    </row>
    <row r="9" spans="1:12">
      <c r="A9" s="1580" t="s">
        <v>737</v>
      </c>
      <c r="B9" s="1581"/>
      <c r="C9" s="1582"/>
      <c r="D9" s="1583"/>
      <c r="E9" s="1583"/>
      <c r="F9" s="1583"/>
      <c r="G9" s="1583"/>
      <c r="H9" s="1583"/>
      <c r="I9" s="1583"/>
      <c r="J9" s="1583"/>
      <c r="K9" s="1583"/>
      <c r="L9" s="1584"/>
    </row>
    <row r="10" spans="1:12">
      <c r="A10" s="1580" t="s">
        <v>752</v>
      </c>
      <c r="B10" s="1581"/>
      <c r="C10" s="1582"/>
      <c r="D10" s="1583"/>
      <c r="E10" s="1583"/>
      <c r="F10" s="1583"/>
      <c r="G10" s="1583"/>
      <c r="H10" s="1583"/>
      <c r="I10" s="1583"/>
      <c r="J10" s="1583"/>
      <c r="K10" s="1583"/>
      <c r="L10" s="1584"/>
    </row>
    <row r="11" spans="1:12">
      <c r="A11" s="1580" t="s">
        <v>758</v>
      </c>
      <c r="B11" s="1581"/>
      <c r="C11" s="1582"/>
      <c r="D11" s="1583"/>
      <c r="E11" s="1583"/>
      <c r="F11" s="1583"/>
      <c r="G11" s="1583"/>
      <c r="H11" s="1583"/>
      <c r="I11" s="1583"/>
      <c r="J11" s="1583"/>
      <c r="K11" s="1583"/>
      <c r="L11" s="1584"/>
    </row>
    <row r="12" spans="1:12">
      <c r="A12" s="1580" t="s">
        <v>765</v>
      </c>
      <c r="B12" s="1581"/>
      <c r="C12" s="1582"/>
      <c r="D12" s="1583"/>
      <c r="E12" s="1583"/>
      <c r="F12" s="1583"/>
      <c r="G12" s="1583"/>
      <c r="H12" s="1583"/>
      <c r="I12" s="1583"/>
      <c r="J12" s="1583"/>
      <c r="K12" s="1583"/>
      <c r="L12" s="1584"/>
    </row>
    <row r="13" spans="1:12">
      <c r="A13" s="1580" t="s">
        <v>759</v>
      </c>
      <c r="B13" s="1581"/>
      <c r="C13" s="1582"/>
      <c r="D13" s="1583"/>
      <c r="E13" s="1583"/>
      <c r="F13" s="1583"/>
      <c r="G13" s="1583"/>
      <c r="H13" s="1583"/>
      <c r="I13" s="1583"/>
      <c r="J13" s="1583"/>
      <c r="K13" s="1583"/>
      <c r="L13" s="1584"/>
    </row>
    <row r="14" spans="1:12" ht="16" thickBot="1">
      <c r="A14" s="1607" t="s">
        <v>753</v>
      </c>
      <c r="B14" s="1608"/>
      <c r="C14" s="1608"/>
      <c r="D14" s="1609"/>
      <c r="E14" s="1609"/>
      <c r="F14" s="1609"/>
      <c r="G14" s="1609"/>
      <c r="H14" s="1609"/>
      <c r="I14" s="1609"/>
      <c r="J14" s="1609"/>
      <c r="K14" s="1609"/>
      <c r="L14" s="1610"/>
    </row>
    <row r="15" spans="1:12" ht="24" customHeight="1">
      <c r="A15" s="1066" t="s">
        <v>756</v>
      </c>
      <c r="B15" s="1611"/>
      <c r="C15" s="1614" t="s">
        <v>568</v>
      </c>
      <c r="D15" s="1616" t="s">
        <v>97</v>
      </c>
      <c r="E15" s="1616"/>
      <c r="F15" s="1614" t="s">
        <v>569</v>
      </c>
      <c r="G15" s="1618" t="s">
        <v>99</v>
      </c>
      <c r="H15" s="1620" t="s">
        <v>570</v>
      </c>
      <c r="I15" s="1621"/>
      <c r="J15" s="1622"/>
      <c r="K15" s="1614" t="s">
        <v>101</v>
      </c>
      <c r="L15" s="1623" t="s">
        <v>102</v>
      </c>
    </row>
    <row r="16" spans="1:12" ht="16" thickBot="1">
      <c r="A16" s="1612"/>
      <c r="B16" s="1613"/>
      <c r="C16" s="1615"/>
      <c r="D16" s="979" t="s">
        <v>87</v>
      </c>
      <c r="E16" s="979" t="s">
        <v>88</v>
      </c>
      <c r="F16" s="1617"/>
      <c r="G16" s="1619"/>
      <c r="H16" s="980" t="s">
        <v>103</v>
      </c>
      <c r="I16" s="980" t="s">
        <v>104</v>
      </c>
      <c r="J16" s="981" t="s">
        <v>105</v>
      </c>
      <c r="K16" s="1617"/>
      <c r="L16" s="1624"/>
    </row>
    <row r="17" spans="1:12">
      <c r="A17" s="1585" t="s">
        <v>779</v>
      </c>
      <c r="B17" s="1586"/>
      <c r="C17" s="1586"/>
      <c r="D17" s="1586"/>
      <c r="E17" s="1586"/>
      <c r="F17" s="1586"/>
      <c r="G17" s="1586"/>
      <c r="H17" s="1586"/>
      <c r="I17" s="1586"/>
      <c r="J17" s="1586"/>
      <c r="K17" s="1586"/>
      <c r="L17" s="1587"/>
    </row>
    <row r="18" spans="1:12">
      <c r="A18" s="1572" t="s">
        <v>739</v>
      </c>
      <c r="B18" s="1573"/>
      <c r="C18" s="982"/>
      <c r="D18" s="983"/>
      <c r="E18" s="983"/>
      <c r="F18" s="984"/>
      <c r="G18" s="985"/>
      <c r="H18" s="983"/>
      <c r="I18" s="983"/>
      <c r="J18" s="983"/>
      <c r="K18" s="985"/>
      <c r="L18" s="986"/>
    </row>
    <row r="19" spans="1:12">
      <c r="A19" s="1572" t="s">
        <v>754</v>
      </c>
      <c r="B19" s="1573"/>
      <c r="C19" s="982" t="s">
        <v>774</v>
      </c>
      <c r="D19" s="983"/>
      <c r="E19" s="983"/>
      <c r="F19" s="984"/>
      <c r="G19" s="985"/>
      <c r="H19" s="983"/>
      <c r="I19" s="983"/>
      <c r="J19" s="983"/>
      <c r="K19" s="985"/>
      <c r="L19" s="986"/>
    </row>
    <row r="20" spans="1:12">
      <c r="A20" s="1572" t="s">
        <v>755</v>
      </c>
      <c r="B20" s="1573"/>
      <c r="C20" s="982" t="s">
        <v>775</v>
      </c>
      <c r="D20" s="983"/>
      <c r="E20" s="983"/>
      <c r="F20" s="984"/>
      <c r="G20" s="985"/>
      <c r="H20" s="983"/>
      <c r="I20" s="983"/>
      <c r="J20" s="983"/>
      <c r="K20" s="985"/>
      <c r="L20" s="986"/>
    </row>
    <row r="21" spans="1:12" ht="27">
      <c r="A21" s="1572" t="s">
        <v>757</v>
      </c>
      <c r="B21" s="1573"/>
      <c r="C21" s="1022" t="s">
        <v>776</v>
      </c>
      <c r="D21" s="1023"/>
      <c r="E21" s="1023"/>
      <c r="F21" s="1024"/>
      <c r="G21" s="1025"/>
      <c r="H21" s="1023"/>
      <c r="I21" s="1023"/>
      <c r="J21" s="1023"/>
      <c r="K21" s="1025"/>
      <c r="L21" s="1026"/>
    </row>
    <row r="22" spans="1:12" ht="16" thickBot="1">
      <c r="A22" s="1662" t="s">
        <v>773</v>
      </c>
      <c r="B22" s="1663"/>
      <c r="C22" s="1011"/>
      <c r="D22" s="1012"/>
      <c r="E22" s="1012"/>
      <c r="F22" s="1013"/>
      <c r="G22" s="1014"/>
      <c r="H22" s="1012"/>
      <c r="I22" s="1012"/>
      <c r="J22" s="1012"/>
      <c r="K22" s="1014"/>
      <c r="L22" s="1015"/>
    </row>
    <row r="23" spans="1:12">
      <c r="A23" s="1625" t="s">
        <v>738</v>
      </c>
      <c r="B23" s="1626"/>
      <c r="C23" s="1626"/>
      <c r="D23" s="1626"/>
      <c r="E23" s="1626"/>
      <c r="F23" s="1626"/>
      <c r="G23" s="1626"/>
      <c r="H23" s="1626"/>
      <c r="I23" s="1626"/>
      <c r="J23" s="1626"/>
      <c r="K23" s="1626"/>
      <c r="L23" s="1627"/>
    </row>
    <row r="24" spans="1:12">
      <c r="A24" s="1572" t="s">
        <v>778</v>
      </c>
      <c r="B24" s="1573"/>
      <c r="C24" s="982" t="s">
        <v>761</v>
      </c>
      <c r="D24" s="983"/>
      <c r="E24" s="983"/>
      <c r="F24" s="984"/>
      <c r="G24" s="985"/>
      <c r="H24" s="983"/>
      <c r="I24" s="983"/>
      <c r="J24" s="983"/>
      <c r="K24" s="985"/>
      <c r="L24" s="986"/>
    </row>
    <row r="25" spans="1:12">
      <c r="A25" s="1572" t="s">
        <v>777</v>
      </c>
      <c r="B25" s="1573"/>
      <c r="C25" s="982" t="s">
        <v>761</v>
      </c>
      <c r="D25" s="983"/>
      <c r="E25" s="983"/>
      <c r="F25" s="984"/>
      <c r="G25" s="985"/>
      <c r="H25" s="983"/>
      <c r="I25" s="983"/>
      <c r="J25" s="983"/>
      <c r="K25" s="985"/>
      <c r="L25" s="986"/>
    </row>
    <row r="26" spans="1:12">
      <c r="A26" s="1572" t="s">
        <v>740</v>
      </c>
      <c r="B26" s="1573"/>
      <c r="C26" s="982" t="s">
        <v>761</v>
      </c>
      <c r="D26" s="987"/>
      <c r="E26" s="983"/>
      <c r="F26" s="984"/>
      <c r="G26" s="985"/>
      <c r="H26" s="983"/>
      <c r="I26" s="983"/>
      <c r="J26" s="983"/>
      <c r="K26" s="985"/>
      <c r="L26" s="986"/>
    </row>
    <row r="27" spans="1:12">
      <c r="A27" s="1572" t="s">
        <v>741</v>
      </c>
      <c r="B27" s="1573"/>
      <c r="C27" s="982" t="s">
        <v>762</v>
      </c>
      <c r="D27" s="987"/>
      <c r="E27" s="983"/>
      <c r="F27" s="984"/>
      <c r="G27" s="985"/>
      <c r="H27" s="983"/>
      <c r="I27" s="983"/>
      <c r="J27" s="983"/>
      <c r="K27" s="985"/>
      <c r="L27" s="986"/>
    </row>
    <row r="28" spans="1:12">
      <c r="A28" s="1667" t="s">
        <v>574</v>
      </c>
      <c r="B28" s="1668"/>
      <c r="C28" s="982"/>
      <c r="D28" s="983"/>
      <c r="E28" s="983"/>
      <c r="F28" s="984"/>
      <c r="G28" s="985"/>
      <c r="H28" s="983"/>
      <c r="I28" s="1021"/>
      <c r="J28" s="1021"/>
      <c r="K28" s="985"/>
      <c r="L28" s="986"/>
    </row>
    <row r="29" spans="1:12">
      <c r="A29" s="1572" t="s">
        <v>575</v>
      </c>
      <c r="B29" s="1573"/>
      <c r="C29" s="982"/>
      <c r="D29" s="983"/>
      <c r="E29" s="983"/>
      <c r="F29" s="984"/>
      <c r="G29" s="985"/>
      <c r="H29" s="983"/>
      <c r="I29" s="983"/>
      <c r="J29" s="983"/>
      <c r="K29" s="985"/>
      <c r="L29" s="986"/>
    </row>
    <row r="30" spans="1:12">
      <c r="A30" s="1638" t="s">
        <v>576</v>
      </c>
      <c r="B30" s="1639"/>
      <c r="C30" s="997" t="s">
        <v>771</v>
      </c>
      <c r="D30" s="989"/>
      <c r="E30" s="989"/>
      <c r="F30" s="990"/>
      <c r="G30" s="991"/>
      <c r="H30" s="989"/>
      <c r="I30" s="989"/>
      <c r="J30" s="989"/>
      <c r="K30" s="991"/>
      <c r="L30" s="992"/>
    </row>
    <row r="31" spans="1:12" ht="16" thickBot="1">
      <c r="A31" s="1640" t="s">
        <v>742</v>
      </c>
      <c r="B31" s="1641"/>
      <c r="C31" s="1000" t="s">
        <v>743</v>
      </c>
      <c r="D31" s="1001"/>
      <c r="E31" s="1001"/>
      <c r="F31" s="1002"/>
      <c r="G31" s="1003"/>
      <c r="H31" s="1001"/>
      <c r="I31" s="1001"/>
      <c r="J31" s="1001"/>
      <c r="K31" s="1003"/>
      <c r="L31" s="1004"/>
    </row>
    <row r="32" spans="1:12">
      <c r="A32" s="1585" t="s">
        <v>744</v>
      </c>
      <c r="B32" s="1586"/>
      <c r="C32" s="1586"/>
      <c r="D32" s="1586"/>
      <c r="E32" s="1586"/>
      <c r="F32" s="1586"/>
      <c r="G32" s="1586"/>
      <c r="H32" s="1586"/>
      <c r="I32" s="1586"/>
      <c r="J32" s="1586"/>
      <c r="K32" s="1586"/>
      <c r="L32" s="1587"/>
    </row>
    <row r="33" spans="1:12">
      <c r="A33" s="1572" t="s">
        <v>745</v>
      </c>
      <c r="B33" s="1573"/>
      <c r="C33" s="982" t="s">
        <v>761</v>
      </c>
      <c r="D33" s="983"/>
      <c r="E33" s="983"/>
      <c r="F33" s="984"/>
      <c r="G33" s="985"/>
      <c r="H33" s="983"/>
      <c r="I33" s="983"/>
      <c r="J33" s="983"/>
      <c r="K33" s="985"/>
      <c r="L33" s="986"/>
    </row>
    <row r="34" spans="1:12">
      <c r="A34" s="1572" t="s">
        <v>746</v>
      </c>
      <c r="B34" s="1573"/>
      <c r="C34" s="982" t="s">
        <v>761</v>
      </c>
      <c r="D34" s="983"/>
      <c r="E34" s="983"/>
      <c r="F34" s="984"/>
      <c r="G34" s="985"/>
      <c r="H34" s="983"/>
      <c r="I34" s="983"/>
      <c r="J34" s="983"/>
      <c r="K34" s="985"/>
      <c r="L34" s="986"/>
    </row>
    <row r="35" spans="1:12">
      <c r="A35" s="1572" t="s">
        <v>747</v>
      </c>
      <c r="B35" s="1573"/>
      <c r="C35" s="982" t="s">
        <v>761</v>
      </c>
      <c r="D35" s="987"/>
      <c r="E35" s="983"/>
      <c r="F35" s="984"/>
      <c r="G35" s="985"/>
      <c r="H35" s="983"/>
      <c r="I35" s="983"/>
      <c r="J35" s="983"/>
      <c r="K35" s="985"/>
      <c r="L35" s="986"/>
    </row>
    <row r="36" spans="1:12">
      <c r="A36" s="1572" t="s">
        <v>741</v>
      </c>
      <c r="B36" s="1573"/>
      <c r="C36" s="982" t="s">
        <v>762</v>
      </c>
      <c r="D36" s="983"/>
      <c r="E36" s="983"/>
      <c r="F36" s="984"/>
      <c r="G36" s="985"/>
      <c r="H36" s="983"/>
      <c r="I36" s="983"/>
      <c r="J36" s="983"/>
      <c r="K36" s="985"/>
      <c r="L36" s="986"/>
    </row>
    <row r="37" spans="1:12">
      <c r="A37" s="1572" t="s">
        <v>575</v>
      </c>
      <c r="B37" s="1573"/>
      <c r="C37" s="982"/>
      <c r="D37" s="983"/>
      <c r="E37" s="983"/>
      <c r="F37" s="984"/>
      <c r="G37" s="985"/>
      <c r="H37" s="983"/>
      <c r="I37" s="983"/>
      <c r="J37" s="983"/>
      <c r="K37" s="985"/>
      <c r="L37" s="986"/>
    </row>
    <row r="38" spans="1:12">
      <c r="A38" s="1572" t="s">
        <v>574</v>
      </c>
      <c r="B38" s="1573"/>
      <c r="C38" s="982"/>
      <c r="D38" s="983"/>
      <c r="E38" s="983"/>
      <c r="F38" s="984"/>
      <c r="G38" s="985"/>
      <c r="H38" s="983"/>
      <c r="I38" s="983"/>
      <c r="J38" s="983"/>
      <c r="K38" s="985"/>
      <c r="L38" s="986"/>
    </row>
    <row r="39" spans="1:12">
      <c r="A39" s="1631" t="s">
        <v>576</v>
      </c>
      <c r="B39" s="1632"/>
      <c r="C39" s="997" t="s">
        <v>771</v>
      </c>
      <c r="D39" s="998"/>
      <c r="E39" s="998"/>
      <c r="F39" s="241"/>
      <c r="G39" s="931"/>
      <c r="H39" s="998"/>
      <c r="I39" s="998"/>
      <c r="J39" s="998"/>
      <c r="K39" s="931"/>
      <c r="L39" s="999"/>
    </row>
    <row r="40" spans="1:12">
      <c r="A40" s="1638" t="s">
        <v>760</v>
      </c>
      <c r="B40" s="1639"/>
      <c r="C40" s="988" t="s">
        <v>743</v>
      </c>
      <c r="D40" s="1016"/>
      <c r="E40" s="1016"/>
      <c r="F40" s="1017"/>
      <c r="G40" s="1018"/>
      <c r="H40" s="1016"/>
      <c r="I40" s="1016"/>
      <c r="J40" s="1016"/>
      <c r="K40" s="1018"/>
      <c r="L40" s="1019"/>
    </row>
    <row r="41" spans="1:12" ht="16" thickBot="1">
      <c r="A41" s="1633" t="s">
        <v>769</v>
      </c>
      <c r="B41" s="1634"/>
      <c r="C41" s="1020" t="s">
        <v>770</v>
      </c>
      <c r="D41" s="1001"/>
      <c r="E41" s="1001"/>
      <c r="F41" s="1002"/>
      <c r="G41" s="1003"/>
      <c r="H41" s="1001"/>
      <c r="I41" s="1001"/>
      <c r="J41" s="1001"/>
      <c r="K41" s="1003"/>
      <c r="L41" s="1004"/>
    </row>
    <row r="42" spans="1:12" ht="16" thickBot="1">
      <c r="A42" s="1635" t="s">
        <v>748</v>
      </c>
      <c r="B42" s="1636"/>
      <c r="C42" s="1636"/>
      <c r="D42" s="1636"/>
      <c r="E42" s="1636"/>
      <c r="F42" s="1636"/>
      <c r="G42" s="1636"/>
      <c r="H42" s="1636"/>
      <c r="I42" s="1636"/>
      <c r="J42" s="1636"/>
      <c r="K42" s="1636"/>
      <c r="L42" s="1637"/>
    </row>
    <row r="43" spans="1:12" ht="16" thickBot="1">
      <c r="A43" s="993"/>
      <c r="B43" s="994"/>
      <c r="C43" s="994"/>
      <c r="D43" s="994"/>
      <c r="E43" s="994"/>
      <c r="F43" s="994"/>
      <c r="G43" s="994"/>
      <c r="H43" s="994"/>
      <c r="I43" s="994"/>
      <c r="J43" s="994"/>
      <c r="K43" s="994"/>
      <c r="L43" s="995"/>
    </row>
    <row r="44" spans="1:12">
      <c r="A44" s="1642" t="s">
        <v>749</v>
      </c>
      <c r="B44" s="1643"/>
      <c r="C44" s="1643"/>
      <c r="D44" s="1643"/>
      <c r="E44" s="1643"/>
      <c r="F44" s="1644"/>
      <c r="G44" s="1648" t="s">
        <v>750</v>
      </c>
      <c r="H44" s="1649"/>
      <c r="I44" s="1652" t="s">
        <v>751</v>
      </c>
      <c r="J44" s="1653"/>
      <c r="K44" s="1653"/>
      <c r="L44" s="1654"/>
    </row>
    <row r="45" spans="1:12" ht="16" thickBot="1">
      <c r="A45" s="1645"/>
      <c r="B45" s="1646"/>
      <c r="C45" s="1646"/>
      <c r="D45" s="1646"/>
      <c r="E45" s="1646"/>
      <c r="F45" s="1647"/>
      <c r="G45" s="1650"/>
      <c r="H45" s="1651"/>
      <c r="I45" s="1655"/>
      <c r="J45" s="1656"/>
      <c r="K45" s="1656"/>
      <c r="L45" s="1657"/>
    </row>
    <row r="46" spans="1:12" ht="17" thickBot="1">
      <c r="A46" s="351"/>
      <c r="B46" s="225"/>
      <c r="C46" s="225"/>
      <c r="D46" s="1628" t="s">
        <v>107</v>
      </c>
      <c r="E46" s="1629"/>
      <c r="F46" s="1629"/>
      <c r="G46" s="1629"/>
      <c r="H46" s="1629"/>
      <c r="I46" s="1629"/>
      <c r="J46" s="1629"/>
      <c r="K46" s="1630"/>
      <c r="L46" s="996"/>
    </row>
    <row r="47" spans="1:12">
      <c r="D47" s="15"/>
      <c r="E47" s="15"/>
      <c r="H47" s="15"/>
    </row>
    <row r="48" spans="1:12">
      <c r="B48" s="1664" t="s">
        <v>108</v>
      </c>
      <c r="C48" s="1665"/>
      <c r="D48" s="1665" t="s">
        <v>109</v>
      </c>
      <c r="E48" s="1665"/>
      <c r="F48" s="1665"/>
      <c r="G48" s="1665" t="s">
        <v>110</v>
      </c>
      <c r="H48" s="1665"/>
      <c r="I48" s="1665"/>
      <c r="J48" s="1665" t="s">
        <v>111</v>
      </c>
      <c r="K48" s="1666"/>
    </row>
    <row r="49" spans="1:12">
      <c r="B49" s="1136"/>
      <c r="C49" s="1137"/>
      <c r="D49" s="1658"/>
      <c r="E49" s="1658"/>
      <c r="F49" s="1658"/>
      <c r="G49" s="1659"/>
      <c r="H49" s="1659"/>
      <c r="I49" s="1659"/>
      <c r="J49" s="1660"/>
      <c r="K49" s="1661"/>
    </row>
    <row r="50" spans="1:12">
      <c r="A50" s="352"/>
      <c r="B50" s="352"/>
      <c r="C50" s="353"/>
      <c r="D50" s="354"/>
      <c r="E50" s="354"/>
      <c r="F50" s="355"/>
      <c r="G50" s="352"/>
      <c r="H50" s="356"/>
      <c r="I50" s="352"/>
      <c r="J50" s="352"/>
      <c r="K50" s="352"/>
      <c r="L50" s="355"/>
    </row>
  </sheetData>
  <mergeCells count="77">
    <mergeCell ref="A13:C13"/>
    <mergeCell ref="D13:L13"/>
    <mergeCell ref="A2:B2"/>
    <mergeCell ref="A3:B3"/>
    <mergeCell ref="A4:B4"/>
    <mergeCell ref="A5:B5"/>
    <mergeCell ref="A12:C12"/>
    <mergeCell ref="D12:L12"/>
    <mergeCell ref="A9:C9"/>
    <mergeCell ref="D9:L9"/>
    <mergeCell ref="A10:C10"/>
    <mergeCell ref="D10:L10"/>
    <mergeCell ref="C5:F5"/>
    <mergeCell ref="G3:H4"/>
    <mergeCell ref="C2:F2"/>
    <mergeCell ref="C3:F3"/>
    <mergeCell ref="A22:B22"/>
    <mergeCell ref="B48:C48"/>
    <mergeCell ref="D48:F48"/>
    <mergeCell ref="G48:I48"/>
    <mergeCell ref="J48:K48"/>
    <mergeCell ref="A35:B35"/>
    <mergeCell ref="A24:B24"/>
    <mergeCell ref="A26:B26"/>
    <mergeCell ref="A27:B27"/>
    <mergeCell ref="A28:B28"/>
    <mergeCell ref="A29:B29"/>
    <mergeCell ref="A30:B30"/>
    <mergeCell ref="A44:F45"/>
    <mergeCell ref="G44:H45"/>
    <mergeCell ref="I44:L45"/>
    <mergeCell ref="B49:C49"/>
    <mergeCell ref="D49:F49"/>
    <mergeCell ref="G49:I49"/>
    <mergeCell ref="J49:K49"/>
    <mergeCell ref="A23:L23"/>
    <mergeCell ref="A18:B18"/>
    <mergeCell ref="A20:B20"/>
    <mergeCell ref="A21:B21"/>
    <mergeCell ref="D46:K46"/>
    <mergeCell ref="A36:B36"/>
    <mergeCell ref="A37:B37"/>
    <mergeCell ref="A38:B38"/>
    <mergeCell ref="A39:B39"/>
    <mergeCell ref="A41:B41"/>
    <mergeCell ref="A42:L42"/>
    <mergeCell ref="A40:B40"/>
    <mergeCell ref="A31:B31"/>
    <mergeCell ref="A32:L32"/>
    <mergeCell ref="A33:B33"/>
    <mergeCell ref="A34:B34"/>
    <mergeCell ref="H15:J15"/>
    <mergeCell ref="K15:K16"/>
    <mergeCell ref="L15:L16"/>
    <mergeCell ref="A17:L17"/>
    <mergeCell ref="A19:B19"/>
    <mergeCell ref="A15:B16"/>
    <mergeCell ref="C15:C16"/>
    <mergeCell ref="D15:E15"/>
    <mergeCell ref="F15:F16"/>
    <mergeCell ref="G15:G16"/>
    <mergeCell ref="A25:B25"/>
    <mergeCell ref="A1:L1"/>
    <mergeCell ref="I2:L2"/>
    <mergeCell ref="A11:C11"/>
    <mergeCell ref="D11:L11"/>
    <mergeCell ref="A7:L7"/>
    <mergeCell ref="A8:C8"/>
    <mergeCell ref="D8:L8"/>
    <mergeCell ref="I5:L5"/>
    <mergeCell ref="I3:L4"/>
    <mergeCell ref="G2:H2"/>
    <mergeCell ref="G5:H5"/>
    <mergeCell ref="C4:F4"/>
    <mergeCell ref="A6:L6"/>
    <mergeCell ref="A14:C14"/>
    <mergeCell ref="D14:L14"/>
  </mergeCells>
  <phoneticPr fontId="22" type="noConversion"/>
  <pageMargins left="0.7" right="0.7" top="0.75" bottom="0.75" header="0.3" footer="0.3"/>
  <pageSetup scale="6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45EC8-6800-4304-BE69-93C6C879051F}">
  <sheetPr codeName="Sheet24">
    <pageSetUpPr fitToPage="1"/>
  </sheetPr>
  <dimension ref="A1:AU75"/>
  <sheetViews>
    <sheetView windowProtection="1" zoomScaleNormal="100" zoomScaleSheetLayoutView="100" workbookViewId="0">
      <selection activeCell="A4" sqref="A4:AT4"/>
    </sheetView>
  </sheetViews>
  <sheetFormatPr baseColWidth="10" defaultColWidth="8.83203125" defaultRowHeight="11"/>
  <cols>
    <col min="1" max="1" width="1.6640625" style="202" customWidth="1"/>
    <col min="2" max="2" width="2.33203125" style="202" customWidth="1"/>
    <col min="3" max="6" width="1.1640625" style="202" customWidth="1"/>
    <col min="7" max="7" width="6.83203125" style="202" customWidth="1"/>
    <col min="8" max="8" width="5.6640625" style="202" customWidth="1"/>
    <col min="9" max="9" width="4.6640625" style="202" customWidth="1"/>
    <col min="10" max="10" width="2.33203125" style="202" customWidth="1"/>
    <col min="11" max="11" width="3.33203125" style="202" customWidth="1"/>
    <col min="12" max="12" width="1.1640625" style="202" customWidth="1"/>
    <col min="13" max="17" width="2.33203125" style="202" customWidth="1"/>
    <col min="18" max="18" width="3.33203125" style="202" customWidth="1"/>
    <col min="19" max="20" width="1.1640625" style="202" customWidth="1"/>
    <col min="21" max="21" width="2.33203125" style="202" customWidth="1"/>
    <col min="22" max="22" width="1.1640625" style="202" customWidth="1"/>
    <col min="23" max="23" width="2.33203125" style="202" customWidth="1"/>
    <col min="24" max="27" width="1.1640625" style="202" customWidth="1"/>
    <col min="28" max="28" width="3.33203125" style="202" customWidth="1"/>
    <col min="29" max="30" width="1.1640625" style="202" customWidth="1"/>
    <col min="31" max="31" width="3.33203125" style="202" customWidth="1"/>
    <col min="32" max="34" width="1.1640625" style="202" customWidth="1"/>
    <col min="35" max="35" width="5.6640625" style="202" customWidth="1"/>
    <col min="36" max="36" width="4.6640625" style="202" customWidth="1"/>
    <col min="37" max="37" width="9.33203125" style="202" customWidth="1"/>
    <col min="38" max="38" width="1.1640625" style="202" customWidth="1"/>
    <col min="39" max="40" width="6.83203125" style="202" customWidth="1"/>
    <col min="41" max="48" width="1.1640625" style="202" customWidth="1"/>
    <col min="49" max="49" width="2.33203125" style="202" customWidth="1"/>
    <col min="50" max="16384" width="8.83203125" style="202"/>
  </cols>
  <sheetData>
    <row r="1" spans="1:46" ht="20" customHeight="1"/>
    <row r="2" spans="1:46" ht="27.5" customHeight="1">
      <c r="A2" s="1698"/>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c r="AB2" s="1698"/>
      <c r="AC2" s="1698"/>
      <c r="AD2" s="1698"/>
      <c r="AE2" s="1698"/>
      <c r="AF2" s="1698"/>
      <c r="AG2" s="1698"/>
      <c r="AH2" s="1698"/>
      <c r="AI2" s="1698"/>
      <c r="AJ2" s="1698"/>
      <c r="AK2" s="1698"/>
      <c r="AL2" s="1698"/>
      <c r="AM2" s="1698"/>
      <c r="AN2" s="1698"/>
      <c r="AO2" s="1698"/>
      <c r="AP2" s="1698"/>
      <c r="AQ2" s="1698"/>
      <c r="AR2" s="1698"/>
      <c r="AS2" s="1698"/>
      <c r="AT2" s="1698"/>
    </row>
    <row r="3" spans="1:46" s="203" customFormat="1" ht="30.5" customHeight="1">
      <c r="A3" s="1700"/>
      <c r="B3" s="1700"/>
      <c r="C3" s="1700"/>
      <c r="D3" s="1700"/>
      <c r="E3" s="1700"/>
      <c r="F3" s="1700"/>
      <c r="G3" s="1700"/>
      <c r="H3" s="1700"/>
      <c r="I3" s="1700"/>
      <c r="J3" s="1700"/>
      <c r="K3" s="1700"/>
      <c r="L3" s="1700"/>
      <c r="M3" s="1700"/>
      <c r="N3" s="1700"/>
      <c r="O3" s="1700"/>
      <c r="P3" s="1700"/>
      <c r="Q3" s="1700"/>
      <c r="R3" s="1700"/>
      <c r="S3" s="1700"/>
      <c r="T3" s="1700"/>
      <c r="U3" s="1700"/>
      <c r="V3" s="1700"/>
      <c r="W3" s="1700"/>
      <c r="X3" s="1700"/>
      <c r="Y3" s="1699"/>
      <c r="Z3" s="1699"/>
      <c r="AA3" s="1699"/>
      <c r="AB3" s="1699"/>
      <c r="AC3" s="1699"/>
      <c r="AD3" s="1699"/>
      <c r="AE3" s="1699"/>
      <c r="AF3" s="1699"/>
      <c r="AG3" s="1699"/>
      <c r="AH3" s="1699"/>
      <c r="AI3" s="1699"/>
      <c r="AJ3" s="1699"/>
      <c r="AK3" s="1699"/>
      <c r="AL3" s="1699"/>
      <c r="AM3" s="1699"/>
      <c r="AN3" s="1699"/>
      <c r="AO3" s="1699"/>
      <c r="AP3" s="1699"/>
      <c r="AQ3" s="1699"/>
      <c r="AR3" s="1699"/>
      <c r="AS3" s="1699"/>
      <c r="AT3" s="1699"/>
    </row>
    <row r="4" spans="1:46" ht="70.25" customHeight="1">
      <c r="A4" s="1708"/>
      <c r="B4" s="1708"/>
      <c r="C4" s="1708"/>
      <c r="D4" s="1708"/>
      <c r="E4" s="1708"/>
      <c r="F4" s="1708"/>
      <c r="G4" s="1708"/>
      <c r="H4" s="1708"/>
      <c r="I4" s="1708"/>
      <c r="J4" s="1708"/>
      <c r="K4" s="1708"/>
      <c r="L4" s="1708"/>
      <c r="M4" s="1708"/>
      <c r="N4" s="1708"/>
      <c r="O4" s="1708"/>
      <c r="P4" s="1708"/>
      <c r="Q4" s="1708"/>
      <c r="R4" s="1708"/>
      <c r="S4" s="1708"/>
      <c r="T4" s="1708"/>
      <c r="U4" s="1708"/>
      <c r="V4" s="1708"/>
      <c r="W4" s="1708"/>
      <c r="X4" s="1708"/>
      <c r="Y4" s="1708"/>
      <c r="Z4" s="1708"/>
      <c r="AA4" s="1708"/>
      <c r="AB4" s="1708"/>
      <c r="AC4" s="1708"/>
      <c r="AD4" s="1708"/>
      <c r="AE4" s="1708"/>
      <c r="AF4" s="1708"/>
      <c r="AG4" s="1708"/>
      <c r="AH4" s="1708"/>
      <c r="AI4" s="1708"/>
      <c r="AJ4" s="1708"/>
      <c r="AK4" s="1708"/>
      <c r="AL4" s="1708"/>
      <c r="AM4" s="1708"/>
      <c r="AN4" s="1708"/>
      <c r="AO4" s="1708"/>
      <c r="AP4" s="1708"/>
      <c r="AQ4" s="1708"/>
      <c r="AR4" s="1708"/>
      <c r="AS4" s="1708"/>
      <c r="AT4" s="1708"/>
    </row>
    <row r="5" spans="1:46" ht="29" customHeight="1">
      <c r="A5" s="1706"/>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1706"/>
      <c r="AG5" s="1706"/>
      <c r="AH5" s="1706"/>
      <c r="AI5" s="1706"/>
      <c r="AJ5" s="1706"/>
      <c r="AK5" s="1706"/>
      <c r="AL5" s="1706"/>
      <c r="AM5" s="1706"/>
      <c r="AN5" s="1706"/>
      <c r="AO5" s="1706"/>
      <c r="AP5" s="1706"/>
      <c r="AQ5" s="1706"/>
      <c r="AR5" s="1706"/>
      <c r="AS5" s="1706"/>
      <c r="AT5" s="1706"/>
    </row>
    <row r="6" spans="1:46" ht="36" customHeight="1">
      <c r="A6" s="1704"/>
      <c r="B6" s="1704"/>
      <c r="C6" s="1704"/>
      <c r="D6" s="1704"/>
      <c r="E6" s="1704"/>
      <c r="F6" s="1704"/>
      <c r="G6" s="1704"/>
      <c r="H6" s="1704"/>
      <c r="I6" s="1704"/>
      <c r="J6" s="1704"/>
      <c r="K6" s="1704"/>
      <c r="L6" s="1704"/>
      <c r="M6" s="1704"/>
      <c r="N6" s="1704"/>
      <c r="O6" s="1704"/>
      <c r="P6" s="1704"/>
      <c r="Q6" s="1704"/>
      <c r="R6" s="1704"/>
      <c r="S6" s="1704"/>
      <c r="T6" s="1704"/>
      <c r="U6" s="1704"/>
      <c r="V6" s="1704"/>
      <c r="W6" s="1704"/>
      <c r="X6" s="1704"/>
      <c r="Y6" s="1704"/>
      <c r="Z6" s="1704"/>
      <c r="AA6" s="1704"/>
      <c r="AB6" s="1704"/>
      <c r="AC6" s="1704"/>
      <c r="AD6" s="1704"/>
      <c r="AE6" s="1704"/>
      <c r="AF6" s="1704"/>
      <c r="AG6" s="1704"/>
      <c r="AH6" s="1704"/>
      <c r="AI6" s="1704"/>
      <c r="AJ6" s="1704"/>
      <c r="AK6" s="1704"/>
      <c r="AL6" s="1704"/>
      <c r="AM6" s="1704"/>
      <c r="AN6" s="1704"/>
      <c r="AO6" s="1704"/>
      <c r="AP6" s="1704"/>
      <c r="AQ6" s="1704"/>
      <c r="AR6" s="1704"/>
      <c r="AS6" s="1704"/>
      <c r="AT6" s="1704"/>
    </row>
    <row r="7" spans="1:46" ht="36" customHeight="1">
      <c r="A7" s="1704"/>
      <c r="B7" s="1704"/>
      <c r="C7" s="1704"/>
      <c r="D7" s="1704"/>
      <c r="E7" s="1704"/>
      <c r="F7" s="1704"/>
      <c r="G7" s="1704"/>
      <c r="H7" s="1704"/>
      <c r="I7" s="1704"/>
      <c r="J7" s="1704"/>
      <c r="K7" s="1704"/>
      <c r="L7" s="1704"/>
      <c r="M7" s="1704"/>
      <c r="N7" s="1704"/>
      <c r="O7" s="1704"/>
      <c r="P7" s="1704"/>
      <c r="Q7" s="1704"/>
      <c r="R7" s="1704"/>
      <c r="S7" s="1704"/>
      <c r="T7" s="1704"/>
      <c r="U7" s="1704"/>
      <c r="V7" s="1704"/>
      <c r="W7" s="1704"/>
      <c r="X7" s="1704"/>
      <c r="Y7" s="1704"/>
      <c r="Z7" s="1704"/>
      <c r="AA7" s="1704"/>
      <c r="AB7" s="1704"/>
      <c r="AC7" s="1704"/>
      <c r="AD7" s="1704"/>
      <c r="AE7" s="1704"/>
      <c r="AF7" s="1704"/>
      <c r="AG7" s="1704"/>
      <c r="AH7" s="1704"/>
      <c r="AI7" s="1704"/>
      <c r="AJ7" s="1704"/>
      <c r="AK7" s="1704"/>
      <c r="AL7" s="1704"/>
      <c r="AM7" s="1704"/>
      <c r="AN7" s="1704"/>
      <c r="AO7" s="1704"/>
      <c r="AP7" s="1704"/>
      <c r="AQ7" s="1704"/>
      <c r="AR7" s="1704"/>
      <c r="AS7" s="1704"/>
      <c r="AT7" s="1704"/>
    </row>
    <row r="8" spans="1:46" ht="50" customHeight="1">
      <c r="A8" s="1705"/>
      <c r="B8" s="1705"/>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1705"/>
      <c r="AC8" s="1705"/>
      <c r="AD8" s="1705"/>
      <c r="AE8" s="1705"/>
      <c r="AF8" s="1705"/>
      <c r="AG8" s="1705"/>
      <c r="AH8" s="1705"/>
      <c r="AI8" s="1705"/>
      <c r="AJ8" s="1705"/>
      <c r="AK8" s="1705"/>
      <c r="AL8" s="1705"/>
      <c r="AM8" s="1705"/>
      <c r="AN8" s="1705"/>
      <c r="AO8" s="1705"/>
      <c r="AP8" s="1705"/>
      <c r="AQ8" s="1705"/>
      <c r="AR8" s="1705"/>
      <c r="AS8" s="1705"/>
      <c r="AT8" s="1705"/>
    </row>
    <row r="9" spans="1:46" ht="49.5" customHeigh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6"/>
      <c r="AR9" s="1706"/>
      <c r="AS9" s="1706"/>
      <c r="AT9" s="1706"/>
    </row>
    <row r="10" spans="1:46" ht="15" customHeight="1">
      <c r="A10" s="264"/>
      <c r="B10" s="1707"/>
      <c r="C10" s="1707"/>
      <c r="D10" s="1707"/>
      <c r="E10" s="1707"/>
      <c r="F10" s="1707"/>
      <c r="G10" s="1707"/>
      <c r="H10" s="1707"/>
      <c r="I10" s="1707"/>
      <c r="J10" s="1707"/>
      <c r="K10" s="1707"/>
      <c r="L10" s="1707"/>
      <c r="M10" s="1707"/>
      <c r="N10" s="1707"/>
      <c r="O10" s="1704"/>
      <c r="P10" s="1704"/>
      <c r="Q10" s="1704"/>
      <c r="R10" s="1704"/>
      <c r="S10" s="1704"/>
      <c r="T10" s="1704"/>
      <c r="U10" s="1704"/>
      <c r="V10" s="1704"/>
      <c r="W10" s="1704"/>
      <c r="X10" s="1704"/>
      <c r="Y10" s="1704"/>
      <c r="Z10" s="1704"/>
      <c r="AA10" s="1704"/>
      <c r="AB10" s="1704"/>
      <c r="AC10" s="1704"/>
      <c r="AD10" s="1704"/>
      <c r="AE10" s="1704"/>
      <c r="AF10" s="1704"/>
      <c r="AG10" s="1704"/>
      <c r="AH10" s="1704"/>
      <c r="AI10" s="1704"/>
      <c r="AJ10" s="1704"/>
      <c r="AK10" s="1704"/>
      <c r="AL10" s="1704"/>
      <c r="AM10" s="1704"/>
      <c r="AN10" s="1704"/>
      <c r="AO10" s="1704"/>
      <c r="AP10" s="1704"/>
      <c r="AQ10" s="1707"/>
      <c r="AR10" s="1707"/>
      <c r="AS10" s="1707"/>
      <c r="AT10" s="1707"/>
    </row>
    <row r="11" spans="1:46" ht="32.5" customHeight="1">
      <c r="A11" s="265"/>
      <c r="B11" s="1695"/>
      <c r="C11" s="1695"/>
      <c r="D11" s="1695"/>
      <c r="E11" s="1695"/>
      <c r="F11" s="1695"/>
      <c r="G11" s="1695"/>
      <c r="H11" s="1695"/>
      <c r="I11" s="1695"/>
      <c r="J11" s="1695"/>
      <c r="K11" s="1695"/>
      <c r="L11" s="1695"/>
      <c r="M11" s="1695"/>
      <c r="N11" s="1695"/>
      <c r="O11" s="1694"/>
      <c r="P11" s="1694"/>
      <c r="Q11" s="1694"/>
      <c r="R11" s="1694"/>
      <c r="S11" s="1694"/>
      <c r="T11" s="1694"/>
      <c r="U11" s="1694"/>
      <c r="V11" s="1694"/>
      <c r="W11" s="1694"/>
      <c r="X11" s="1694"/>
      <c r="Y11" s="1694"/>
      <c r="Z11" s="1694"/>
      <c r="AA11" s="1694"/>
      <c r="AB11" s="1694"/>
      <c r="AC11" s="1694"/>
      <c r="AD11" s="1694"/>
      <c r="AE11" s="1694"/>
      <c r="AF11" s="1694"/>
      <c r="AG11" s="1694"/>
      <c r="AH11" s="1694"/>
      <c r="AI11" s="1695"/>
      <c r="AJ11" s="1695"/>
      <c r="AK11" s="1695"/>
      <c r="AL11" s="1695"/>
      <c r="AM11" s="1695"/>
      <c r="AN11" s="1695"/>
      <c r="AO11" s="1695"/>
      <c r="AP11" s="1695"/>
      <c r="AQ11" s="1696"/>
      <c r="AR11" s="1696"/>
      <c r="AS11" s="1696"/>
      <c r="AT11" s="1696"/>
    </row>
    <row r="12" spans="1:46" ht="37.25" customHeight="1">
      <c r="A12" s="265"/>
      <c r="B12" s="1695"/>
      <c r="C12" s="1695"/>
      <c r="D12" s="1695"/>
      <c r="E12" s="1695"/>
      <c r="F12" s="1695"/>
      <c r="G12" s="1695"/>
      <c r="H12" s="1695"/>
      <c r="I12" s="1695"/>
      <c r="J12" s="1695"/>
      <c r="K12" s="1695"/>
      <c r="L12" s="1695"/>
      <c r="M12" s="1695"/>
      <c r="N12" s="1695"/>
      <c r="O12" s="1694"/>
      <c r="P12" s="1694"/>
      <c r="Q12" s="1694"/>
      <c r="R12" s="1694"/>
      <c r="S12" s="1694"/>
      <c r="T12" s="1694"/>
      <c r="U12" s="1694"/>
      <c r="V12" s="1694"/>
      <c r="W12" s="1694"/>
      <c r="X12" s="1694"/>
      <c r="Y12" s="1694"/>
      <c r="Z12" s="1694"/>
      <c r="AA12" s="1694"/>
      <c r="AB12" s="1694"/>
      <c r="AC12" s="1694"/>
      <c r="AD12" s="1694"/>
      <c r="AE12" s="1694"/>
      <c r="AF12" s="1694"/>
      <c r="AG12" s="1694"/>
      <c r="AH12" s="1694"/>
      <c r="AI12" s="1695"/>
      <c r="AJ12" s="1695"/>
      <c r="AK12" s="1695"/>
      <c r="AL12" s="1695"/>
      <c r="AM12" s="1695"/>
      <c r="AN12" s="1695"/>
      <c r="AO12" s="1695"/>
      <c r="AP12" s="1695"/>
      <c r="AQ12" s="1696"/>
      <c r="AR12" s="1696"/>
      <c r="AS12" s="1696"/>
      <c r="AT12" s="1696"/>
    </row>
    <row r="13" spans="1:46" ht="38" customHeight="1">
      <c r="A13" s="265"/>
      <c r="B13" s="1702"/>
      <c r="C13" s="1702"/>
      <c r="D13" s="1702"/>
      <c r="E13" s="1702"/>
      <c r="F13" s="1702"/>
      <c r="G13" s="1702"/>
      <c r="H13" s="1702"/>
      <c r="I13" s="1702"/>
      <c r="J13" s="1702"/>
      <c r="K13" s="1702"/>
      <c r="L13" s="1702"/>
      <c r="M13" s="1702"/>
      <c r="N13" s="1702"/>
      <c r="O13" s="1694"/>
      <c r="P13" s="1694"/>
      <c r="Q13" s="1694"/>
      <c r="R13" s="1694"/>
      <c r="S13" s="1694"/>
      <c r="T13" s="1694"/>
      <c r="U13" s="1694"/>
      <c r="V13" s="1694"/>
      <c r="W13" s="1694"/>
      <c r="X13" s="1694"/>
      <c r="Y13" s="1694"/>
      <c r="Z13" s="1694"/>
      <c r="AA13" s="1694"/>
      <c r="AB13" s="1694"/>
      <c r="AC13" s="1694"/>
      <c r="AD13" s="1694"/>
      <c r="AE13" s="1694"/>
      <c r="AF13" s="1694"/>
      <c r="AG13" s="1694"/>
      <c r="AH13" s="1694"/>
      <c r="AI13" s="1703"/>
      <c r="AJ13" s="1703"/>
      <c r="AK13" s="1703"/>
      <c r="AL13" s="1703"/>
      <c r="AM13" s="1703"/>
      <c r="AN13" s="1703"/>
      <c r="AO13" s="1703"/>
      <c r="AP13" s="1703"/>
      <c r="AQ13" s="1696"/>
      <c r="AR13" s="1696"/>
      <c r="AS13" s="1696"/>
      <c r="AT13" s="1696"/>
    </row>
    <row r="14" spans="1:46" ht="37.25" customHeight="1">
      <c r="A14" s="265"/>
      <c r="B14" s="1695"/>
      <c r="C14" s="1695"/>
      <c r="D14" s="1695"/>
      <c r="E14" s="1695"/>
      <c r="F14" s="1695"/>
      <c r="G14" s="1695"/>
      <c r="H14" s="1695"/>
      <c r="I14" s="1695"/>
      <c r="J14" s="1695"/>
      <c r="K14" s="1695"/>
      <c r="L14" s="1695"/>
      <c r="M14" s="1695"/>
      <c r="N14" s="1695"/>
      <c r="O14" s="1694"/>
      <c r="P14" s="1694"/>
      <c r="Q14" s="1694"/>
      <c r="R14" s="1694"/>
      <c r="S14" s="1694"/>
      <c r="T14" s="1694"/>
      <c r="U14" s="1694"/>
      <c r="V14" s="1694"/>
      <c r="W14" s="1694"/>
      <c r="X14" s="1694"/>
      <c r="Y14" s="1694"/>
      <c r="Z14" s="1694"/>
      <c r="AA14" s="1694"/>
      <c r="AB14" s="1694"/>
      <c r="AC14" s="1694"/>
      <c r="AD14" s="1694"/>
      <c r="AE14" s="1694"/>
      <c r="AF14" s="1694"/>
      <c r="AG14" s="1694"/>
      <c r="AH14" s="1694"/>
      <c r="AI14" s="1695"/>
      <c r="AJ14" s="1695"/>
      <c r="AK14" s="1695"/>
      <c r="AL14" s="1695"/>
      <c r="AM14" s="1695"/>
      <c r="AN14" s="1695"/>
      <c r="AO14" s="1695"/>
      <c r="AP14" s="1695"/>
      <c r="AQ14" s="1696"/>
      <c r="AR14" s="1696"/>
      <c r="AS14" s="1696"/>
      <c r="AT14" s="1696"/>
    </row>
    <row r="15" spans="1:46" ht="37.25" customHeight="1">
      <c r="A15" s="265"/>
      <c r="B15" s="1693"/>
      <c r="C15" s="1693"/>
      <c r="D15" s="1693"/>
      <c r="E15" s="1693"/>
      <c r="F15" s="1693"/>
      <c r="G15" s="1693"/>
      <c r="H15" s="1693"/>
      <c r="I15" s="1693"/>
      <c r="J15" s="1693"/>
      <c r="K15" s="1693"/>
      <c r="L15" s="1693"/>
      <c r="M15" s="1693"/>
      <c r="N15" s="1693"/>
      <c r="O15" s="1694"/>
      <c r="P15" s="1694"/>
      <c r="Q15" s="1694"/>
      <c r="R15" s="1694"/>
      <c r="S15" s="1694"/>
      <c r="T15" s="1694"/>
      <c r="U15" s="1694"/>
      <c r="V15" s="1694"/>
      <c r="W15" s="1694"/>
      <c r="X15" s="1694"/>
      <c r="Y15" s="1694"/>
      <c r="Z15" s="1694"/>
      <c r="AA15" s="1694"/>
      <c r="AB15" s="1694"/>
      <c r="AC15" s="1694"/>
      <c r="AD15" s="1694"/>
      <c r="AE15" s="1694"/>
      <c r="AF15" s="1694"/>
      <c r="AG15" s="1694"/>
      <c r="AH15" s="1694"/>
      <c r="AI15" s="1695"/>
      <c r="AJ15" s="1695"/>
      <c r="AK15" s="1695"/>
      <c r="AL15" s="1695"/>
      <c r="AM15" s="1695"/>
      <c r="AN15" s="1695"/>
      <c r="AO15" s="1695"/>
      <c r="AP15" s="1695"/>
      <c r="AQ15" s="1696"/>
      <c r="AR15" s="1696"/>
      <c r="AS15" s="1696"/>
      <c r="AT15" s="1696"/>
    </row>
    <row r="16" spans="1:46" ht="39" customHeight="1">
      <c r="A16" s="206"/>
      <c r="B16" s="1695"/>
      <c r="C16" s="1695"/>
      <c r="D16" s="1695"/>
      <c r="E16" s="1695"/>
      <c r="F16" s="1695"/>
      <c r="G16" s="1695"/>
      <c r="H16" s="1695"/>
      <c r="I16" s="1695"/>
      <c r="J16" s="1695"/>
      <c r="K16" s="1695"/>
      <c r="L16" s="1695"/>
      <c r="M16" s="1695"/>
      <c r="N16" s="1695"/>
      <c r="O16" s="1694"/>
      <c r="P16" s="1694"/>
      <c r="Q16" s="1694"/>
      <c r="R16" s="1694"/>
      <c r="S16" s="1694"/>
      <c r="T16" s="1694"/>
      <c r="U16" s="1694"/>
      <c r="V16" s="1694"/>
      <c r="W16" s="1694"/>
      <c r="X16" s="1694"/>
      <c r="Y16" s="1694"/>
      <c r="Z16" s="1694"/>
      <c r="AA16" s="1694"/>
      <c r="AB16" s="1694"/>
      <c r="AC16" s="1694"/>
      <c r="AD16" s="1694"/>
      <c r="AE16" s="1694"/>
      <c r="AF16" s="1694"/>
      <c r="AG16" s="1694"/>
      <c r="AH16" s="1694"/>
      <c r="AI16" s="1695"/>
      <c r="AJ16" s="1695"/>
      <c r="AK16" s="1695"/>
      <c r="AL16" s="1695"/>
      <c r="AM16" s="1695"/>
      <c r="AN16" s="1695"/>
      <c r="AO16" s="1695"/>
      <c r="AP16" s="1695"/>
      <c r="AQ16" s="1697"/>
      <c r="AR16" s="1697"/>
      <c r="AS16" s="1697"/>
      <c r="AT16" s="1697"/>
    </row>
    <row r="17" spans="1:47" ht="39" customHeight="1">
      <c r="A17" s="206"/>
      <c r="B17" s="204"/>
      <c r="C17" s="204"/>
      <c r="D17" s="204"/>
      <c r="E17" s="204"/>
      <c r="F17" s="204"/>
      <c r="G17" s="204"/>
      <c r="H17" s="204"/>
      <c r="I17" s="204"/>
      <c r="J17" s="204"/>
      <c r="K17" s="204"/>
      <c r="L17" s="204"/>
      <c r="M17" s="204"/>
      <c r="N17" s="204"/>
      <c r="O17" s="205"/>
      <c r="P17" s="205"/>
      <c r="Q17" s="205"/>
      <c r="R17" s="205"/>
      <c r="S17" s="205"/>
      <c r="T17" s="205"/>
      <c r="U17" s="205"/>
      <c r="V17" s="205"/>
      <c r="W17" s="205"/>
      <c r="X17" s="205"/>
      <c r="Y17" s="205"/>
      <c r="Z17" s="205"/>
      <c r="AA17" s="205"/>
      <c r="AB17" s="205"/>
      <c r="AC17" s="205"/>
      <c r="AD17" s="205"/>
      <c r="AE17" s="205"/>
      <c r="AF17" s="205"/>
      <c r="AG17" s="205"/>
      <c r="AH17" s="205"/>
      <c r="AI17" s="204"/>
      <c r="AJ17" s="204"/>
      <c r="AK17" s="204"/>
      <c r="AL17" s="204"/>
      <c r="AM17" s="204"/>
      <c r="AN17" s="204"/>
      <c r="AO17" s="204"/>
      <c r="AP17" s="204"/>
      <c r="AQ17" s="206"/>
      <c r="AR17" s="206"/>
      <c r="AS17" s="206"/>
      <c r="AT17" s="206"/>
    </row>
    <row r="18" spans="1:47" ht="39" customHeight="1">
      <c r="A18" s="206"/>
      <c r="B18" s="204"/>
      <c r="C18" s="204"/>
      <c r="D18" s="204"/>
      <c r="E18" s="204"/>
      <c r="F18" s="204"/>
      <c r="G18" s="204"/>
      <c r="H18" s="204"/>
      <c r="I18" s="204"/>
      <c r="J18" s="204"/>
      <c r="K18" s="204"/>
      <c r="L18" s="204"/>
      <c r="M18" s="204"/>
      <c r="N18" s="204"/>
      <c r="O18" s="205"/>
      <c r="P18" s="205"/>
      <c r="Q18" s="205"/>
      <c r="R18" s="205"/>
      <c r="S18" s="205"/>
      <c r="T18" s="205"/>
      <c r="U18" s="205"/>
      <c r="V18" s="205"/>
      <c r="W18" s="205"/>
      <c r="X18" s="205"/>
      <c r="Y18" s="205"/>
      <c r="Z18" s="205"/>
      <c r="AA18" s="205"/>
      <c r="AB18" s="205"/>
      <c r="AC18" s="205"/>
      <c r="AD18" s="205"/>
      <c r="AE18" s="205"/>
      <c r="AF18" s="205"/>
      <c r="AG18" s="205"/>
      <c r="AH18" s="205"/>
      <c r="AI18" s="204"/>
      <c r="AJ18" s="204"/>
      <c r="AK18" s="204"/>
      <c r="AL18" s="204"/>
      <c r="AM18" s="204"/>
      <c r="AN18" s="204"/>
      <c r="AO18" s="204"/>
      <c r="AP18" s="204"/>
      <c r="AQ18" s="206"/>
      <c r="AR18" s="206"/>
      <c r="AS18" s="206"/>
      <c r="AT18" s="206"/>
    </row>
    <row r="19" spans="1:47" ht="39" customHeight="1">
      <c r="A19" s="206"/>
      <c r="B19" s="204"/>
      <c r="C19" s="204"/>
      <c r="D19" s="204"/>
      <c r="E19" s="204"/>
      <c r="F19" s="204"/>
      <c r="G19" s="204"/>
      <c r="H19" s="204"/>
      <c r="I19" s="204"/>
      <c r="J19" s="204"/>
      <c r="K19" s="204"/>
      <c r="L19" s="204"/>
      <c r="M19" s="204"/>
      <c r="N19" s="204"/>
      <c r="O19" s="205"/>
      <c r="P19" s="205"/>
      <c r="Q19" s="205"/>
      <c r="R19" s="205"/>
      <c r="S19" s="205"/>
      <c r="T19" s="205"/>
      <c r="U19" s="205"/>
      <c r="V19" s="205"/>
      <c r="W19" s="205"/>
      <c r="X19" s="205"/>
      <c r="Y19" s="205"/>
      <c r="Z19" s="205"/>
      <c r="AA19" s="205"/>
      <c r="AB19" s="205"/>
      <c r="AC19" s="205"/>
      <c r="AD19" s="205"/>
      <c r="AE19" s="205"/>
      <c r="AF19" s="205"/>
      <c r="AG19" s="205"/>
      <c r="AH19" s="205"/>
      <c r="AI19" s="204"/>
      <c r="AJ19" s="204"/>
      <c r="AK19" s="204"/>
      <c r="AL19" s="204"/>
      <c r="AM19" s="204"/>
      <c r="AN19" s="204"/>
      <c r="AO19" s="204"/>
      <c r="AP19" s="204"/>
      <c r="AQ19" s="206"/>
      <c r="AR19" s="206"/>
      <c r="AS19" s="206"/>
      <c r="AT19" s="206"/>
    </row>
    <row r="20" spans="1:47" ht="39" customHeight="1">
      <c r="A20" s="206"/>
      <c r="B20" s="204"/>
      <c r="C20" s="204"/>
      <c r="D20" s="204"/>
      <c r="E20" s="204"/>
      <c r="F20" s="204"/>
      <c r="G20" s="204"/>
      <c r="H20" s="204"/>
      <c r="I20" s="204"/>
      <c r="J20" s="204"/>
      <c r="K20" s="204"/>
      <c r="L20" s="204"/>
      <c r="M20" s="204"/>
      <c r="N20" s="204"/>
      <c r="O20" s="205"/>
      <c r="P20" s="205"/>
      <c r="Q20" s="205"/>
      <c r="R20" s="205"/>
      <c r="S20" s="205"/>
      <c r="T20" s="205"/>
      <c r="U20" s="205"/>
      <c r="V20" s="205"/>
      <c r="W20" s="205"/>
      <c r="X20" s="205"/>
      <c r="Y20" s="205"/>
      <c r="Z20" s="205"/>
      <c r="AA20" s="205"/>
      <c r="AB20" s="205"/>
      <c r="AC20" s="205"/>
      <c r="AD20" s="205"/>
      <c r="AE20" s="205"/>
      <c r="AF20" s="205"/>
      <c r="AG20" s="205"/>
      <c r="AH20" s="205"/>
      <c r="AI20" s="204"/>
      <c r="AJ20" s="204"/>
      <c r="AK20" s="204"/>
      <c r="AL20" s="204"/>
      <c r="AM20" s="204"/>
      <c r="AN20" s="204"/>
      <c r="AO20" s="204"/>
      <c r="AP20" s="204"/>
      <c r="AQ20" s="206"/>
      <c r="AR20" s="206"/>
      <c r="AS20" s="206"/>
      <c r="AT20" s="206"/>
    </row>
    <row r="21" spans="1:47" ht="39" customHeight="1">
      <c r="A21" s="206"/>
      <c r="B21" s="204"/>
      <c r="C21" s="204"/>
      <c r="D21" s="204"/>
      <c r="E21" s="204"/>
      <c r="F21" s="204"/>
      <c r="G21" s="204"/>
      <c r="H21" s="204"/>
      <c r="I21" s="204"/>
      <c r="J21" s="204"/>
      <c r="K21" s="204"/>
      <c r="L21" s="204"/>
      <c r="M21" s="204"/>
      <c r="N21" s="204"/>
      <c r="O21" s="205"/>
      <c r="P21" s="205"/>
      <c r="Q21" s="205"/>
      <c r="R21" s="205"/>
      <c r="S21" s="205"/>
      <c r="T21" s="205"/>
      <c r="U21" s="205"/>
      <c r="V21" s="205"/>
      <c r="W21" s="205"/>
      <c r="X21" s="205"/>
      <c r="Y21" s="205"/>
      <c r="Z21" s="205"/>
      <c r="AA21" s="205"/>
      <c r="AB21" s="205"/>
      <c r="AC21" s="205"/>
      <c r="AD21" s="205"/>
      <c r="AE21" s="205"/>
      <c r="AF21" s="205"/>
      <c r="AG21" s="205"/>
      <c r="AH21" s="205"/>
      <c r="AI21" s="204"/>
      <c r="AJ21" s="204"/>
      <c r="AK21" s="204"/>
      <c r="AL21" s="204"/>
      <c r="AM21" s="204"/>
      <c r="AN21" s="204"/>
      <c r="AO21" s="204"/>
      <c r="AP21" s="204"/>
      <c r="AQ21" s="206"/>
      <c r="AR21" s="206"/>
      <c r="AS21" s="206"/>
      <c r="AT21" s="206"/>
    </row>
    <row r="22" spans="1:47" ht="39" customHeight="1">
      <c r="A22" s="206"/>
      <c r="B22" s="204"/>
      <c r="C22" s="204"/>
      <c r="D22" s="204"/>
      <c r="E22" s="204"/>
      <c r="F22" s="204"/>
      <c r="G22" s="204"/>
      <c r="H22" s="204"/>
      <c r="I22" s="204"/>
      <c r="J22" s="204"/>
      <c r="K22" s="204"/>
      <c r="L22" s="204"/>
      <c r="M22" s="204"/>
      <c r="N22" s="204"/>
      <c r="O22" s="205"/>
      <c r="P22" s="205"/>
      <c r="Q22" s="205"/>
      <c r="R22" s="205"/>
      <c r="S22" s="205"/>
      <c r="T22" s="205"/>
      <c r="U22" s="205"/>
      <c r="V22" s="205"/>
      <c r="W22" s="205"/>
      <c r="X22" s="205"/>
      <c r="Y22" s="205"/>
      <c r="Z22" s="205"/>
      <c r="AA22" s="205"/>
      <c r="AB22" s="205"/>
      <c r="AC22" s="205"/>
      <c r="AD22" s="205"/>
      <c r="AE22" s="205"/>
      <c r="AF22" s="205"/>
      <c r="AG22" s="205"/>
      <c r="AH22" s="205"/>
      <c r="AI22" s="204"/>
      <c r="AJ22" s="204"/>
      <c r="AK22" s="204"/>
      <c r="AL22" s="204"/>
      <c r="AM22" s="204"/>
      <c r="AN22" s="204"/>
      <c r="AO22" s="204"/>
      <c r="AP22" s="204"/>
      <c r="AQ22" s="206"/>
      <c r="AR22" s="206"/>
      <c r="AS22" s="206"/>
      <c r="AT22" s="206"/>
    </row>
    <row r="23" spans="1:47" ht="19.25" customHeight="1">
      <c r="A23" s="206"/>
      <c r="B23" s="204"/>
      <c r="C23" s="204"/>
      <c r="D23" s="204"/>
      <c r="E23" s="204"/>
      <c r="F23" s="204"/>
      <c r="G23" s="204"/>
      <c r="H23" s="204"/>
      <c r="I23" s="204"/>
      <c r="J23" s="204"/>
      <c r="K23" s="204"/>
      <c r="L23" s="204"/>
      <c r="M23" s="204"/>
      <c r="N23" s="204"/>
      <c r="O23" s="205"/>
      <c r="P23" s="205"/>
      <c r="Q23" s="205"/>
      <c r="R23" s="205"/>
      <c r="S23" s="205"/>
      <c r="T23" s="205"/>
      <c r="U23" s="205"/>
      <c r="V23" s="205"/>
      <c r="W23" s="205"/>
      <c r="X23" s="205"/>
      <c r="Y23" s="205"/>
      <c r="Z23" s="205"/>
      <c r="AA23" s="205"/>
      <c r="AB23" s="205"/>
      <c r="AC23" s="205"/>
      <c r="AD23" s="205"/>
      <c r="AE23" s="205"/>
      <c r="AF23" s="205"/>
      <c r="AG23" s="205"/>
      <c r="AH23" s="205"/>
      <c r="AI23" s="204"/>
      <c r="AJ23" s="204"/>
      <c r="AK23" s="204"/>
      <c r="AL23" s="204"/>
      <c r="AM23" s="204"/>
      <c r="AN23" s="204"/>
      <c r="AO23" s="204"/>
      <c r="AP23" s="204"/>
      <c r="AQ23" s="206"/>
      <c r="AR23" s="206"/>
      <c r="AS23" s="206"/>
      <c r="AT23" s="206"/>
    </row>
    <row r="24" spans="1:47" ht="19.25" customHeight="1">
      <c r="A24" s="206"/>
      <c r="B24" s="204"/>
      <c r="C24" s="204"/>
      <c r="D24" s="204"/>
      <c r="E24" s="204"/>
      <c r="F24" s="204"/>
      <c r="G24" s="204"/>
      <c r="H24" s="204"/>
      <c r="I24" s="204"/>
      <c r="J24" s="204"/>
      <c r="K24" s="204"/>
      <c r="L24" s="204"/>
      <c r="M24" s="204"/>
      <c r="N24" s="204"/>
      <c r="O24" s="205"/>
      <c r="P24" s="205"/>
      <c r="Q24" s="205"/>
      <c r="R24" s="205"/>
      <c r="S24" s="205"/>
      <c r="T24" s="205"/>
      <c r="U24" s="205"/>
      <c r="V24" s="205"/>
      <c r="W24" s="205"/>
      <c r="X24" s="205"/>
      <c r="Y24" s="205"/>
      <c r="Z24" s="205"/>
      <c r="AA24" s="205"/>
      <c r="AB24" s="205"/>
      <c r="AC24" s="205"/>
      <c r="AD24" s="205"/>
      <c r="AE24" s="205"/>
      <c r="AF24" s="205"/>
      <c r="AG24" s="205"/>
      <c r="AH24" s="205"/>
      <c r="AI24" s="204"/>
      <c r="AJ24" s="204"/>
      <c r="AK24" s="204"/>
      <c r="AL24" s="204"/>
      <c r="AM24" s="204"/>
      <c r="AN24" s="204"/>
      <c r="AO24" s="204"/>
      <c r="AP24" s="204"/>
      <c r="AQ24" s="206"/>
      <c r="AR24" s="206"/>
      <c r="AS24" s="206"/>
      <c r="AT24" s="206"/>
    </row>
    <row r="25" spans="1:47" ht="19.25" customHeight="1">
      <c r="A25" s="206"/>
      <c r="B25" s="204"/>
      <c r="C25" s="204"/>
      <c r="D25" s="204"/>
      <c r="E25" s="204"/>
      <c r="F25" s="204"/>
      <c r="G25" s="204"/>
      <c r="H25" s="204"/>
      <c r="I25" s="204"/>
      <c r="J25" s="204"/>
      <c r="K25" s="204"/>
      <c r="L25" s="204"/>
      <c r="M25" s="204"/>
      <c r="N25" s="204"/>
      <c r="O25" s="205"/>
      <c r="P25" s="205"/>
      <c r="Q25" s="205"/>
      <c r="R25" s="205"/>
      <c r="S25" s="205"/>
      <c r="T25" s="205"/>
      <c r="U25" s="205"/>
      <c r="V25" s="205"/>
      <c r="W25" s="205"/>
      <c r="X25" s="205"/>
      <c r="Y25" s="205"/>
      <c r="Z25" s="205"/>
      <c r="AA25" s="205"/>
      <c r="AB25" s="205"/>
      <c r="AC25" s="205"/>
      <c r="AD25" s="205"/>
      <c r="AE25" s="205"/>
      <c r="AF25" s="205"/>
      <c r="AG25" s="205"/>
      <c r="AH25" s="205"/>
      <c r="AI25" s="204"/>
      <c r="AJ25" s="204"/>
      <c r="AK25" s="204"/>
      <c r="AL25" s="204"/>
      <c r="AM25" s="204"/>
      <c r="AN25" s="204"/>
      <c r="AO25" s="204"/>
      <c r="AP25" s="204"/>
      <c r="AQ25" s="206"/>
      <c r="AR25" s="206"/>
      <c r="AS25" s="206"/>
      <c r="AT25" s="206"/>
    </row>
    <row r="26" spans="1:47" ht="17.25" customHeight="1">
      <c r="A26" s="264"/>
      <c r="B26" s="1698"/>
      <c r="C26" s="1698"/>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c r="AI26" s="1698"/>
      <c r="AJ26" s="1698"/>
      <c r="AK26" s="1698"/>
      <c r="AL26" s="1698"/>
      <c r="AM26" s="1698"/>
      <c r="AN26" s="1698"/>
      <c r="AO26" s="1698"/>
      <c r="AP26" s="1698"/>
      <c r="AQ26" s="1698"/>
      <c r="AR26" s="1698"/>
      <c r="AS26" s="1698"/>
      <c r="AT26" s="1698"/>
      <c r="AU26" s="264"/>
    </row>
    <row r="27" spans="1:47" s="203" customFormat="1" ht="31.25" customHeight="1">
      <c r="A27" s="265"/>
      <c r="Z27" s="1699"/>
      <c r="AA27" s="1699"/>
      <c r="AB27" s="1699"/>
      <c r="AC27" s="1699"/>
      <c r="AD27" s="1699"/>
      <c r="AE27" s="1699"/>
      <c r="AF27" s="1699"/>
      <c r="AG27" s="1699"/>
      <c r="AH27" s="1699"/>
      <c r="AI27" s="1699"/>
      <c r="AJ27" s="1699"/>
      <c r="AK27" s="1699"/>
      <c r="AL27" s="1699"/>
      <c r="AM27" s="1699"/>
      <c r="AN27" s="1699"/>
      <c r="AO27" s="1699"/>
      <c r="AP27" s="1699"/>
      <c r="AQ27" s="1699"/>
      <c r="AR27" s="1699"/>
      <c r="AS27" s="1699"/>
      <c r="AT27" s="1699"/>
      <c r="AU27" s="265"/>
    </row>
    <row r="28" spans="1:47" ht="17.75" customHeight="1">
      <c r="A28" s="264"/>
      <c r="B28" s="1700"/>
      <c r="C28" s="1700"/>
      <c r="D28" s="1700"/>
      <c r="E28" s="1700"/>
      <c r="F28" s="1700"/>
      <c r="G28" s="1700"/>
      <c r="H28" s="1700"/>
      <c r="I28" s="1700"/>
      <c r="J28" s="1700"/>
      <c r="K28" s="1700"/>
      <c r="L28" s="1700"/>
      <c r="M28" s="1700"/>
      <c r="N28" s="1700"/>
      <c r="O28" s="1700"/>
      <c r="P28" s="1700"/>
      <c r="Q28" s="1700"/>
      <c r="R28" s="1700"/>
      <c r="S28" s="1700"/>
      <c r="T28" s="1700"/>
      <c r="U28" s="1700"/>
      <c r="V28" s="1700"/>
      <c r="W28" s="1700"/>
      <c r="X28" s="1700"/>
      <c r="Y28" s="1700"/>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4"/>
    </row>
    <row r="29" spans="1:47" ht="17.75" customHeight="1">
      <c r="A29" s="264"/>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4"/>
    </row>
    <row r="30" spans="1:47" ht="39.5" customHeight="1">
      <c r="A30" s="1701"/>
      <c r="B30" s="1701"/>
      <c r="C30" s="1701"/>
      <c r="D30" s="1701"/>
      <c r="E30" s="1701"/>
      <c r="F30" s="1701"/>
      <c r="G30" s="1701"/>
      <c r="H30" s="1701"/>
      <c r="I30" s="1701"/>
      <c r="J30" s="1701"/>
      <c r="K30" s="1701"/>
      <c r="L30" s="1701"/>
      <c r="M30" s="1701"/>
      <c r="N30" s="1701"/>
      <c r="O30" s="1701"/>
      <c r="P30" s="1701"/>
      <c r="Q30" s="1701"/>
      <c r="R30" s="1701"/>
      <c r="S30" s="1701"/>
      <c r="T30" s="1701"/>
      <c r="U30" s="1701"/>
      <c r="V30" s="1701"/>
      <c r="W30" s="1701"/>
      <c r="X30" s="1701"/>
      <c r="Y30" s="1701"/>
      <c r="Z30" s="1701"/>
      <c r="AA30" s="1701"/>
      <c r="AB30" s="1701"/>
      <c r="AC30" s="1701"/>
      <c r="AD30" s="1701"/>
      <c r="AE30" s="1701"/>
      <c r="AF30" s="1701"/>
      <c r="AG30" s="1701"/>
      <c r="AH30" s="1701"/>
      <c r="AI30" s="1701"/>
      <c r="AJ30" s="1701"/>
      <c r="AK30" s="1701"/>
      <c r="AL30" s="1701"/>
      <c r="AM30" s="1701"/>
      <c r="AN30" s="1701"/>
      <c r="AO30" s="1701"/>
      <c r="AP30" s="1701"/>
      <c r="AQ30" s="1701"/>
      <c r="AR30" s="1701"/>
      <c r="AS30" s="1701"/>
      <c r="AT30" s="1701"/>
      <c r="AU30" s="1701"/>
    </row>
    <row r="31" spans="1:47" ht="14.25" customHeight="1">
      <c r="A31" s="1691"/>
      <c r="B31" s="1691"/>
      <c r="C31" s="1691"/>
      <c r="D31" s="1691"/>
      <c r="E31" s="1691"/>
      <c r="F31" s="1691"/>
      <c r="G31" s="1691"/>
      <c r="H31" s="1691"/>
      <c r="I31" s="1691"/>
      <c r="J31" s="1691"/>
      <c r="K31" s="1691"/>
      <c r="L31" s="1691"/>
      <c r="M31" s="1691"/>
      <c r="N31" s="1691"/>
      <c r="O31" s="1691"/>
      <c r="P31" s="1691"/>
      <c r="Q31" s="1691"/>
      <c r="R31" s="1691"/>
      <c r="S31" s="1691"/>
      <c r="T31" s="1691"/>
      <c r="U31" s="1691"/>
      <c r="V31" s="1691"/>
      <c r="W31" s="1691"/>
      <c r="X31" s="1691"/>
      <c r="Y31" s="1691"/>
      <c r="Z31" s="1691"/>
      <c r="AA31" s="1691"/>
      <c r="AB31" s="1691"/>
      <c r="AC31" s="1691"/>
      <c r="AD31" s="1691"/>
      <c r="AE31" s="1691"/>
      <c r="AF31" s="1691"/>
      <c r="AG31" s="1691"/>
      <c r="AH31" s="1691"/>
      <c r="AI31" s="1691"/>
      <c r="AJ31" s="1691"/>
      <c r="AK31" s="1691"/>
      <c r="AL31" s="1691"/>
      <c r="AM31" s="1691"/>
      <c r="AN31" s="1691"/>
      <c r="AO31" s="1691"/>
      <c r="AP31" s="1691"/>
      <c r="AQ31" s="1692"/>
      <c r="AR31" s="1692"/>
      <c r="AS31" s="1692"/>
      <c r="AT31" s="1692"/>
      <c r="AU31" s="264"/>
    </row>
    <row r="32" spans="1:47" ht="14.25" customHeight="1">
      <c r="A32" s="1691"/>
      <c r="B32" s="1691"/>
      <c r="C32" s="1691"/>
      <c r="D32" s="1691"/>
      <c r="E32" s="1691"/>
      <c r="F32" s="1691"/>
      <c r="G32" s="1691"/>
      <c r="H32" s="1691"/>
      <c r="I32" s="1691"/>
      <c r="J32" s="1691"/>
      <c r="K32" s="1691"/>
      <c r="L32" s="1691"/>
      <c r="M32" s="1691"/>
      <c r="N32" s="1691"/>
      <c r="O32" s="1691"/>
      <c r="P32" s="1691"/>
      <c r="Q32" s="1691"/>
      <c r="R32" s="1691"/>
      <c r="S32" s="1691"/>
      <c r="T32" s="1691"/>
      <c r="U32" s="1691"/>
      <c r="V32" s="1691"/>
      <c r="W32" s="1691"/>
      <c r="X32" s="1691"/>
      <c r="Y32" s="1691"/>
      <c r="Z32" s="1691"/>
      <c r="AA32" s="1691"/>
      <c r="AB32" s="1691"/>
      <c r="AC32" s="1691"/>
      <c r="AD32" s="1691"/>
      <c r="AE32" s="1691"/>
      <c r="AF32" s="1691"/>
      <c r="AG32" s="1691"/>
      <c r="AH32" s="1691"/>
      <c r="AI32" s="1691"/>
      <c r="AJ32" s="1691"/>
      <c r="AK32" s="1691"/>
      <c r="AL32" s="1691"/>
      <c r="AM32" s="1691"/>
      <c r="AN32" s="1691"/>
      <c r="AO32" s="1691"/>
      <c r="AP32" s="1691"/>
      <c r="AQ32" s="1692"/>
      <c r="AR32" s="1692"/>
      <c r="AS32" s="1692"/>
      <c r="AT32" s="1692"/>
      <c r="AU32" s="264"/>
    </row>
    <row r="33" spans="1:47" ht="14.25" customHeight="1">
      <c r="A33" s="1691"/>
      <c r="B33" s="1691"/>
      <c r="C33" s="1691"/>
      <c r="D33" s="1691"/>
      <c r="E33" s="1691"/>
      <c r="F33" s="1691"/>
      <c r="G33" s="1691"/>
      <c r="H33" s="1691"/>
      <c r="I33" s="1691"/>
      <c r="J33" s="1691"/>
      <c r="K33" s="1691"/>
      <c r="L33" s="1691"/>
      <c r="M33" s="1691"/>
      <c r="N33" s="1691"/>
      <c r="O33" s="1691"/>
      <c r="P33" s="1691"/>
      <c r="Q33" s="1691"/>
      <c r="R33" s="1691"/>
      <c r="S33" s="1691"/>
      <c r="T33" s="1691"/>
      <c r="U33" s="1691"/>
      <c r="V33" s="1691"/>
      <c r="W33" s="1691"/>
      <c r="X33" s="1691"/>
      <c r="Y33" s="1691"/>
      <c r="Z33" s="1691"/>
      <c r="AA33" s="1691"/>
      <c r="AB33" s="1691"/>
      <c r="AC33" s="1691"/>
      <c r="AD33" s="1691"/>
      <c r="AE33" s="1691"/>
      <c r="AF33" s="1691"/>
      <c r="AG33" s="1691"/>
      <c r="AH33" s="1691"/>
      <c r="AI33" s="1691"/>
      <c r="AJ33" s="1691"/>
      <c r="AK33" s="1691"/>
      <c r="AL33" s="1691"/>
      <c r="AM33" s="1691"/>
      <c r="AN33" s="1691"/>
      <c r="AO33" s="1691"/>
      <c r="AP33" s="1691"/>
      <c r="AQ33" s="1692"/>
      <c r="AR33" s="1692"/>
      <c r="AS33" s="1692"/>
      <c r="AT33" s="1692"/>
      <c r="AU33" s="264"/>
    </row>
    <row r="34" spans="1:47" ht="13.25" customHeight="1">
      <c r="A34" s="1691"/>
      <c r="B34" s="1691"/>
      <c r="C34" s="1691"/>
      <c r="D34" s="1691"/>
      <c r="E34" s="1691"/>
      <c r="F34" s="1691"/>
      <c r="G34" s="1691"/>
      <c r="H34" s="1691"/>
      <c r="I34" s="1691"/>
      <c r="J34" s="1691"/>
      <c r="K34" s="1691"/>
      <c r="L34" s="1691"/>
      <c r="M34" s="1691"/>
      <c r="N34" s="1691"/>
      <c r="O34" s="1691"/>
      <c r="P34" s="1691"/>
      <c r="Q34" s="1691"/>
      <c r="R34" s="1691"/>
      <c r="S34" s="1691"/>
      <c r="T34" s="1691"/>
      <c r="U34" s="1691"/>
      <c r="V34" s="1691"/>
      <c r="W34" s="1691"/>
      <c r="X34" s="1691"/>
      <c r="Y34" s="1691"/>
      <c r="Z34" s="1691"/>
      <c r="AA34" s="1691"/>
      <c r="AB34" s="1691"/>
      <c r="AC34" s="1691"/>
      <c r="AD34" s="1691"/>
      <c r="AE34" s="1691"/>
      <c r="AF34" s="1691"/>
      <c r="AG34" s="1691"/>
      <c r="AH34" s="1691"/>
      <c r="AI34" s="1691"/>
      <c r="AJ34" s="1691"/>
      <c r="AK34" s="1691"/>
      <c r="AL34" s="1691"/>
      <c r="AM34" s="1691"/>
      <c r="AN34" s="1691"/>
      <c r="AO34" s="1691"/>
      <c r="AP34" s="1691"/>
      <c r="AQ34" s="1692"/>
      <c r="AR34" s="1692"/>
      <c r="AS34" s="1692"/>
      <c r="AT34" s="1692"/>
      <c r="AU34" s="264"/>
    </row>
    <row r="35" spans="1:47" ht="15" customHeight="1">
      <c r="A35" s="1691"/>
      <c r="B35" s="1691"/>
      <c r="C35" s="1691"/>
      <c r="D35" s="1691"/>
      <c r="E35" s="1691"/>
      <c r="F35" s="1691"/>
      <c r="G35" s="1691"/>
      <c r="H35" s="1691"/>
      <c r="I35" s="1691"/>
      <c r="J35" s="1691"/>
      <c r="K35" s="1691"/>
      <c r="L35" s="1691"/>
      <c r="M35" s="1691"/>
      <c r="N35" s="1691"/>
      <c r="O35" s="1691"/>
      <c r="P35" s="1691"/>
      <c r="Q35" s="1691"/>
      <c r="R35" s="1691"/>
      <c r="S35" s="1691"/>
      <c r="T35" s="1691"/>
      <c r="U35" s="1691"/>
      <c r="V35" s="1691"/>
      <c r="W35" s="1691"/>
      <c r="X35" s="1691"/>
      <c r="Y35" s="1691"/>
      <c r="Z35" s="1691"/>
      <c r="AA35" s="1691"/>
      <c r="AB35" s="1691"/>
      <c r="AC35" s="1691"/>
      <c r="AD35" s="1691"/>
      <c r="AE35" s="1691"/>
      <c r="AF35" s="1691"/>
      <c r="AG35" s="1691"/>
      <c r="AH35" s="1691"/>
      <c r="AI35" s="1691"/>
      <c r="AJ35" s="1691"/>
      <c r="AK35" s="1691"/>
      <c r="AL35" s="1691"/>
      <c r="AM35" s="1691"/>
      <c r="AN35" s="1691"/>
      <c r="AO35" s="1691"/>
      <c r="AP35" s="1691"/>
      <c r="AQ35" s="1692"/>
      <c r="AR35" s="1692"/>
      <c r="AS35" s="1692"/>
      <c r="AT35" s="1692"/>
      <c r="AU35" s="264"/>
    </row>
    <row r="36" spans="1:47" ht="14" customHeight="1">
      <c r="A36" s="1691"/>
      <c r="B36" s="1691"/>
      <c r="C36" s="1691"/>
      <c r="D36" s="1691"/>
      <c r="E36" s="1691"/>
      <c r="F36" s="1691"/>
      <c r="G36" s="1691"/>
      <c r="H36" s="1691"/>
      <c r="I36" s="1691"/>
      <c r="J36" s="1691"/>
      <c r="K36" s="1691"/>
      <c r="L36" s="1691"/>
      <c r="M36" s="1691"/>
      <c r="N36" s="1691"/>
      <c r="O36" s="1691"/>
      <c r="P36" s="1691"/>
      <c r="Q36" s="1691"/>
      <c r="R36" s="1691"/>
      <c r="S36" s="1691"/>
      <c r="T36" s="1691"/>
      <c r="U36" s="1691"/>
      <c r="V36" s="1691"/>
      <c r="W36" s="1691"/>
      <c r="X36" s="1691"/>
      <c r="Y36" s="1691"/>
      <c r="Z36" s="1691"/>
      <c r="AA36" s="1691"/>
      <c r="AB36" s="1691"/>
      <c r="AC36" s="1691"/>
      <c r="AD36" s="1691"/>
      <c r="AE36" s="1691"/>
      <c r="AF36" s="1691"/>
      <c r="AG36" s="1691"/>
      <c r="AH36" s="1691"/>
      <c r="AI36" s="1691"/>
      <c r="AJ36" s="1691"/>
      <c r="AK36" s="1691"/>
      <c r="AL36" s="1691"/>
      <c r="AM36" s="1691"/>
      <c r="AN36" s="1691"/>
      <c r="AO36" s="1691"/>
      <c r="AP36" s="1691"/>
      <c r="AQ36" s="1690"/>
      <c r="AR36" s="1690"/>
      <c r="AS36" s="1690"/>
      <c r="AT36" s="1690"/>
      <c r="AU36" s="264"/>
    </row>
    <row r="37" spans="1:47" ht="14" customHeight="1">
      <c r="A37" s="1691"/>
      <c r="B37" s="1691"/>
      <c r="C37" s="1691"/>
      <c r="D37" s="1691"/>
      <c r="E37" s="1691"/>
      <c r="F37" s="1691"/>
      <c r="G37" s="1691"/>
      <c r="H37" s="1691"/>
      <c r="I37" s="1691"/>
      <c r="J37" s="1691"/>
      <c r="K37" s="1691"/>
      <c r="L37" s="1691"/>
      <c r="M37" s="1691"/>
      <c r="N37" s="1691"/>
      <c r="O37" s="1691"/>
      <c r="P37" s="1691"/>
      <c r="Q37" s="1691"/>
      <c r="R37" s="1691"/>
      <c r="S37" s="1691"/>
      <c r="T37" s="1691"/>
      <c r="U37" s="1691"/>
      <c r="V37" s="1691"/>
      <c r="W37" s="1691"/>
      <c r="X37" s="1691"/>
      <c r="Y37" s="1691"/>
      <c r="Z37" s="1691"/>
      <c r="AA37" s="1691"/>
      <c r="AB37" s="1691"/>
      <c r="AC37" s="1691"/>
      <c r="AD37" s="1691"/>
      <c r="AE37" s="1691"/>
      <c r="AF37" s="1691"/>
      <c r="AG37" s="1691"/>
      <c r="AH37" s="1691"/>
      <c r="AI37" s="1691"/>
      <c r="AJ37" s="1691"/>
      <c r="AK37" s="1691"/>
      <c r="AL37" s="1691"/>
      <c r="AM37" s="1691"/>
      <c r="AN37" s="1691"/>
      <c r="AO37" s="1691"/>
      <c r="AP37" s="1691"/>
      <c r="AQ37" s="1690"/>
      <c r="AR37" s="1690"/>
      <c r="AS37" s="1690"/>
      <c r="AT37" s="1690"/>
      <c r="AU37" s="264"/>
    </row>
    <row r="38" spans="1:47" ht="17" customHeight="1">
      <c r="A38" s="1689"/>
      <c r="B38" s="1689"/>
      <c r="C38" s="1689"/>
      <c r="D38" s="1689"/>
      <c r="E38" s="1689"/>
      <c r="F38" s="1689"/>
      <c r="G38" s="1689"/>
      <c r="H38" s="1689"/>
      <c r="I38" s="1689"/>
      <c r="J38" s="1689"/>
      <c r="K38" s="1689"/>
      <c r="L38" s="1689"/>
      <c r="M38" s="1689"/>
      <c r="N38" s="1689"/>
      <c r="O38" s="1689"/>
      <c r="P38" s="1689"/>
      <c r="Q38" s="1689"/>
      <c r="R38" s="1689"/>
      <c r="S38" s="1689"/>
      <c r="T38" s="1689"/>
      <c r="U38" s="1689"/>
      <c r="V38" s="1689"/>
      <c r="W38" s="1689"/>
      <c r="X38" s="1689"/>
      <c r="Y38" s="1689"/>
      <c r="Z38" s="1689"/>
      <c r="AA38" s="1689"/>
      <c r="AB38" s="1689"/>
      <c r="AC38" s="1689"/>
      <c r="AD38" s="1689"/>
      <c r="AE38" s="1689"/>
      <c r="AF38" s="1689"/>
      <c r="AG38" s="1689"/>
      <c r="AH38" s="1689"/>
      <c r="AI38" s="1689"/>
      <c r="AJ38" s="1689"/>
      <c r="AK38" s="1689"/>
      <c r="AL38" s="1689"/>
      <c r="AM38" s="1689"/>
      <c r="AN38" s="1689"/>
      <c r="AO38" s="1689"/>
      <c r="AP38" s="1689"/>
      <c r="AQ38" s="1690"/>
      <c r="AR38" s="1690"/>
      <c r="AS38" s="1690"/>
      <c r="AT38" s="1690"/>
      <c r="AU38" s="264"/>
    </row>
    <row r="39" spans="1:47" ht="19.25" customHeight="1">
      <c r="A39" s="1689"/>
      <c r="B39" s="1689"/>
      <c r="C39" s="1689"/>
      <c r="D39" s="1689"/>
      <c r="E39" s="1689"/>
      <c r="F39" s="1689"/>
      <c r="G39" s="1689"/>
      <c r="H39" s="1689"/>
      <c r="I39" s="1689"/>
      <c r="J39" s="1689"/>
      <c r="K39" s="1689"/>
      <c r="L39" s="1689"/>
      <c r="M39" s="1689"/>
      <c r="N39" s="1689"/>
      <c r="O39" s="1689"/>
      <c r="P39" s="1689"/>
      <c r="Q39" s="1689"/>
      <c r="R39" s="1689"/>
      <c r="S39" s="1689"/>
      <c r="T39" s="1689"/>
      <c r="U39" s="1689"/>
      <c r="V39" s="1689"/>
      <c r="W39" s="1689"/>
      <c r="X39" s="1689"/>
      <c r="Y39" s="1689"/>
      <c r="Z39" s="1689"/>
      <c r="AA39" s="1689"/>
      <c r="AB39" s="1689"/>
      <c r="AC39" s="1689"/>
      <c r="AD39" s="1689"/>
      <c r="AE39" s="1689"/>
      <c r="AF39" s="1689"/>
      <c r="AG39" s="1689"/>
      <c r="AH39" s="1689"/>
      <c r="AI39" s="1689"/>
      <c r="AJ39" s="1689"/>
      <c r="AK39" s="1689"/>
      <c r="AL39" s="1689"/>
      <c r="AM39" s="1689"/>
      <c r="AN39" s="1689"/>
      <c r="AO39" s="1689"/>
      <c r="AP39" s="1689"/>
      <c r="AQ39" s="1690"/>
      <c r="AR39" s="1690"/>
      <c r="AS39" s="1690"/>
      <c r="AT39" s="1690"/>
      <c r="AU39" s="264"/>
    </row>
    <row r="40" spans="1:47" ht="18" customHeight="1">
      <c r="A40" s="1689"/>
      <c r="B40" s="1689"/>
      <c r="C40" s="1689"/>
      <c r="D40" s="1689"/>
      <c r="E40" s="1689"/>
      <c r="F40" s="1689"/>
      <c r="G40" s="1689"/>
      <c r="H40" s="1689"/>
      <c r="I40" s="1689"/>
      <c r="J40" s="1689"/>
      <c r="K40" s="1689"/>
      <c r="L40" s="1689"/>
      <c r="M40" s="1689"/>
      <c r="N40" s="1689"/>
      <c r="O40" s="1689"/>
      <c r="P40" s="1689"/>
      <c r="Q40" s="1689"/>
      <c r="R40" s="1689"/>
      <c r="S40" s="1689"/>
      <c r="T40" s="1689"/>
      <c r="U40" s="1689"/>
      <c r="V40" s="1689"/>
      <c r="W40" s="1689"/>
      <c r="X40" s="1689"/>
      <c r="Y40" s="1689"/>
      <c r="Z40" s="1689"/>
      <c r="AA40" s="1689"/>
      <c r="AB40" s="1689"/>
      <c r="AC40" s="1689"/>
      <c r="AD40" s="1689"/>
      <c r="AE40" s="1689"/>
      <c r="AF40" s="1689"/>
      <c r="AG40" s="1689"/>
      <c r="AH40" s="1689"/>
      <c r="AI40" s="1689"/>
      <c r="AJ40" s="1689"/>
      <c r="AK40" s="1689"/>
      <c r="AL40" s="1689"/>
      <c r="AM40" s="1689"/>
      <c r="AN40" s="1689"/>
      <c r="AO40" s="1689"/>
      <c r="AP40" s="1689"/>
      <c r="AQ40" s="1690"/>
      <c r="AR40" s="1690"/>
      <c r="AS40" s="1690"/>
      <c r="AT40" s="1690"/>
      <c r="AU40" s="264"/>
    </row>
    <row r="41" spans="1:47" ht="15" customHeight="1">
      <c r="A41" s="1689"/>
      <c r="B41" s="1689"/>
      <c r="C41" s="1689"/>
      <c r="D41" s="1689"/>
      <c r="E41" s="1689"/>
      <c r="F41" s="1689"/>
      <c r="G41" s="1689"/>
      <c r="H41" s="1689"/>
      <c r="I41" s="1689"/>
      <c r="J41" s="1689"/>
      <c r="K41" s="1689"/>
      <c r="L41" s="1689"/>
      <c r="M41" s="1689"/>
      <c r="N41" s="1689"/>
      <c r="O41" s="1689"/>
      <c r="P41" s="1689"/>
      <c r="Q41" s="1689"/>
      <c r="R41" s="1689"/>
      <c r="S41" s="1689"/>
      <c r="T41" s="1689"/>
      <c r="U41" s="1689"/>
      <c r="V41" s="1689"/>
      <c r="W41" s="1689"/>
      <c r="X41" s="1689"/>
      <c r="Y41" s="1689"/>
      <c r="Z41" s="1689"/>
      <c r="AA41" s="1689"/>
      <c r="AB41" s="1689"/>
      <c r="AC41" s="1689"/>
      <c r="AD41" s="1689"/>
      <c r="AE41" s="1689"/>
      <c r="AF41" s="1689"/>
      <c r="AG41" s="1689"/>
      <c r="AH41" s="1689"/>
      <c r="AI41" s="1689"/>
      <c r="AJ41" s="1689"/>
      <c r="AK41" s="1689"/>
      <c r="AL41" s="1689"/>
      <c r="AM41" s="1689"/>
      <c r="AN41" s="1689"/>
      <c r="AO41" s="1689"/>
      <c r="AP41" s="1689"/>
      <c r="AQ41" s="1690"/>
      <c r="AR41" s="1690"/>
      <c r="AS41" s="1690"/>
      <c r="AT41" s="1690"/>
      <c r="AU41" s="264"/>
    </row>
    <row r="42" spans="1:47" ht="16.25" customHeight="1">
      <c r="A42" s="1689"/>
      <c r="B42" s="1689"/>
      <c r="C42" s="1689"/>
      <c r="D42" s="1689"/>
      <c r="E42" s="1689"/>
      <c r="F42" s="1689"/>
      <c r="G42" s="1689"/>
      <c r="H42" s="1689"/>
      <c r="I42" s="1689"/>
      <c r="J42" s="1689"/>
      <c r="K42" s="1689"/>
      <c r="L42" s="1689"/>
      <c r="M42" s="1689"/>
      <c r="N42" s="1689"/>
      <c r="O42" s="1689"/>
      <c r="P42" s="1689"/>
      <c r="Q42" s="1689"/>
      <c r="R42" s="1689"/>
      <c r="S42" s="1689"/>
      <c r="T42" s="1689"/>
      <c r="U42" s="1689"/>
      <c r="V42" s="1689"/>
      <c r="W42" s="1689"/>
      <c r="X42" s="1689"/>
      <c r="Y42" s="1689"/>
      <c r="Z42" s="1689"/>
      <c r="AA42" s="1689"/>
      <c r="AB42" s="1689"/>
      <c r="AC42" s="1689"/>
      <c r="AD42" s="1689"/>
      <c r="AE42" s="1689"/>
      <c r="AF42" s="1689"/>
      <c r="AG42" s="1689"/>
      <c r="AH42" s="1689"/>
      <c r="AI42" s="1689"/>
      <c r="AJ42" s="1689"/>
      <c r="AK42" s="1689"/>
      <c r="AL42" s="1689"/>
      <c r="AM42" s="1689"/>
      <c r="AN42" s="1689"/>
      <c r="AO42" s="1689"/>
      <c r="AP42" s="1689"/>
      <c r="AQ42" s="1690"/>
      <c r="AR42" s="1690"/>
      <c r="AS42" s="1690"/>
      <c r="AT42" s="1690"/>
      <c r="AU42" s="264"/>
    </row>
    <row r="43" spans="1:47" ht="17" customHeight="1">
      <c r="A43" s="1689"/>
      <c r="B43" s="1689"/>
      <c r="C43" s="1689"/>
      <c r="D43" s="1689"/>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89"/>
      <c r="AI43" s="1689"/>
      <c r="AJ43" s="1689"/>
      <c r="AK43" s="1689"/>
      <c r="AL43" s="1689"/>
      <c r="AM43" s="1689"/>
      <c r="AN43" s="1689"/>
      <c r="AO43" s="1689"/>
      <c r="AP43" s="1689"/>
      <c r="AQ43" s="1690"/>
      <c r="AR43" s="1690"/>
      <c r="AS43" s="1690"/>
      <c r="AT43" s="1690"/>
      <c r="AU43" s="264"/>
    </row>
    <row r="44" spans="1:47" ht="16.25" customHeight="1">
      <c r="A44" s="1689"/>
      <c r="B44" s="1689"/>
      <c r="C44" s="1689"/>
      <c r="D44" s="1689"/>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1689"/>
      <c r="AF44" s="1689"/>
      <c r="AG44" s="1689"/>
      <c r="AH44" s="1689"/>
      <c r="AI44" s="1689"/>
      <c r="AJ44" s="1689"/>
      <c r="AK44" s="1689"/>
      <c r="AL44" s="1689"/>
      <c r="AM44" s="1689"/>
      <c r="AN44" s="1689"/>
      <c r="AO44" s="1689"/>
      <c r="AP44" s="1689"/>
      <c r="AQ44" s="1690"/>
      <c r="AR44" s="1690"/>
      <c r="AS44" s="1690"/>
      <c r="AT44" s="1690"/>
      <c r="AU44" s="264"/>
    </row>
    <row r="45" spans="1:47" ht="17" customHeight="1">
      <c r="A45" s="1689"/>
      <c r="B45" s="1689"/>
      <c r="C45" s="1689"/>
      <c r="D45" s="168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1689"/>
      <c r="AF45" s="1689"/>
      <c r="AG45" s="1689"/>
      <c r="AH45" s="1689"/>
      <c r="AI45" s="1689"/>
      <c r="AJ45" s="1689"/>
      <c r="AK45" s="1689"/>
      <c r="AL45" s="1689"/>
      <c r="AM45" s="1689"/>
      <c r="AN45" s="1689"/>
      <c r="AO45" s="1689"/>
      <c r="AP45" s="1689"/>
      <c r="AQ45" s="1690"/>
      <c r="AR45" s="1690"/>
      <c r="AS45" s="1690"/>
      <c r="AT45" s="1690"/>
      <c r="AU45" s="264"/>
    </row>
    <row r="46" spans="1:47" ht="16.25" customHeight="1">
      <c r="A46" s="1689"/>
      <c r="B46" s="1689"/>
      <c r="C46" s="1689"/>
      <c r="D46" s="1689"/>
      <c r="E46" s="1689"/>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1689"/>
      <c r="AF46" s="1689"/>
      <c r="AG46" s="1689"/>
      <c r="AH46" s="1689"/>
      <c r="AI46" s="1689"/>
      <c r="AJ46" s="1689"/>
      <c r="AK46" s="1689"/>
      <c r="AL46" s="1689"/>
      <c r="AM46" s="1689"/>
      <c r="AN46" s="1689"/>
      <c r="AO46" s="1689"/>
      <c r="AP46" s="1689"/>
      <c r="AQ46" s="1690"/>
      <c r="AR46" s="1690"/>
      <c r="AS46" s="1690"/>
      <c r="AT46" s="1690"/>
      <c r="AU46" s="264"/>
    </row>
    <row r="47" spans="1:47" ht="17" customHeight="1">
      <c r="A47" s="1689"/>
      <c r="B47" s="1689"/>
      <c r="C47" s="1689"/>
      <c r="D47" s="1689"/>
      <c r="E47" s="1689"/>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1689"/>
      <c r="AF47" s="1689"/>
      <c r="AG47" s="1689"/>
      <c r="AH47" s="1689"/>
      <c r="AI47" s="1689"/>
      <c r="AJ47" s="1689"/>
      <c r="AK47" s="1689"/>
      <c r="AL47" s="1689"/>
      <c r="AM47" s="1689"/>
      <c r="AN47" s="1689"/>
      <c r="AO47" s="1689"/>
      <c r="AP47" s="1689"/>
      <c r="AQ47" s="1690"/>
      <c r="AR47" s="1690"/>
      <c r="AS47" s="1690"/>
      <c r="AT47" s="1690"/>
      <c r="AU47" s="264"/>
    </row>
    <row r="48" spans="1:47" ht="17" customHeight="1">
      <c r="A48" s="1689"/>
      <c r="B48" s="1689"/>
      <c r="C48" s="1689"/>
      <c r="D48" s="1689"/>
      <c r="E48" s="1689"/>
      <c r="F48" s="1689"/>
      <c r="G48" s="1689"/>
      <c r="H48" s="1689"/>
      <c r="I48" s="1689"/>
      <c r="J48" s="1689"/>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89"/>
      <c r="AI48" s="1689"/>
      <c r="AJ48" s="1689"/>
      <c r="AK48" s="1689"/>
      <c r="AL48" s="1689"/>
      <c r="AM48" s="1689"/>
      <c r="AN48" s="1689"/>
      <c r="AO48" s="1689"/>
      <c r="AP48" s="1689"/>
      <c r="AQ48" s="1690"/>
      <c r="AR48" s="1690"/>
      <c r="AS48" s="1690"/>
      <c r="AT48" s="1690"/>
      <c r="AU48" s="264"/>
    </row>
    <row r="49" spans="1:47" ht="16.25" customHeight="1">
      <c r="A49" s="1689"/>
      <c r="B49" s="1689"/>
      <c r="C49" s="1689"/>
      <c r="D49" s="1689"/>
      <c r="E49" s="1689"/>
      <c r="F49" s="1689"/>
      <c r="G49" s="1689"/>
      <c r="H49" s="1689"/>
      <c r="I49" s="1689"/>
      <c r="J49" s="1689"/>
      <c r="K49" s="1689"/>
      <c r="L49" s="1689"/>
      <c r="M49" s="1689"/>
      <c r="N49" s="1689"/>
      <c r="O49" s="1689"/>
      <c r="P49" s="1689"/>
      <c r="Q49" s="1689"/>
      <c r="R49" s="1689"/>
      <c r="S49" s="1689"/>
      <c r="T49" s="1689"/>
      <c r="U49" s="1689"/>
      <c r="V49" s="1689"/>
      <c r="W49" s="1689"/>
      <c r="X49" s="1689"/>
      <c r="Y49" s="1689"/>
      <c r="Z49" s="1689"/>
      <c r="AA49" s="1689"/>
      <c r="AB49" s="1689"/>
      <c r="AC49" s="1689"/>
      <c r="AD49" s="1689"/>
      <c r="AE49" s="1689"/>
      <c r="AF49" s="1689"/>
      <c r="AG49" s="1689"/>
      <c r="AH49" s="1689"/>
      <c r="AI49" s="1689"/>
      <c r="AJ49" s="1689"/>
      <c r="AK49" s="1689"/>
      <c r="AL49" s="1689"/>
      <c r="AM49" s="1689"/>
      <c r="AN49" s="1689"/>
      <c r="AO49" s="1689"/>
      <c r="AP49" s="1689"/>
      <c r="AQ49" s="1690"/>
      <c r="AR49" s="1690"/>
      <c r="AS49" s="1690"/>
      <c r="AT49" s="1690"/>
      <c r="AU49" s="264"/>
    </row>
    <row r="50" spans="1:47" ht="17" customHeight="1">
      <c r="A50" s="1689"/>
      <c r="B50" s="1689"/>
      <c r="C50" s="1689"/>
      <c r="D50" s="1689"/>
      <c r="E50" s="1689"/>
      <c r="F50" s="1689"/>
      <c r="G50" s="1689"/>
      <c r="H50" s="1689"/>
      <c r="I50" s="1689"/>
      <c r="J50" s="1689"/>
      <c r="K50" s="1689"/>
      <c r="L50" s="1689"/>
      <c r="M50" s="1689"/>
      <c r="N50" s="1689"/>
      <c r="O50" s="1689"/>
      <c r="P50" s="1689"/>
      <c r="Q50" s="1689"/>
      <c r="R50" s="1689"/>
      <c r="S50" s="1689"/>
      <c r="T50" s="1689"/>
      <c r="U50" s="1689"/>
      <c r="V50" s="1689"/>
      <c r="W50" s="1689"/>
      <c r="X50" s="1689"/>
      <c r="Y50" s="1689"/>
      <c r="Z50" s="1689"/>
      <c r="AA50" s="1689"/>
      <c r="AB50" s="1689"/>
      <c r="AC50" s="1689"/>
      <c r="AD50" s="1689"/>
      <c r="AE50" s="1689"/>
      <c r="AF50" s="1689"/>
      <c r="AG50" s="1689"/>
      <c r="AH50" s="1689"/>
      <c r="AI50" s="1689"/>
      <c r="AJ50" s="1689"/>
      <c r="AK50" s="1689"/>
      <c r="AL50" s="1689"/>
      <c r="AM50" s="1689"/>
      <c r="AN50" s="1689"/>
      <c r="AO50" s="1689"/>
      <c r="AP50" s="1689"/>
      <c r="AQ50" s="1690"/>
      <c r="AR50" s="1690"/>
      <c r="AS50" s="1690"/>
      <c r="AT50" s="1690"/>
      <c r="AU50" s="264"/>
    </row>
    <row r="51" spans="1:47" ht="16.25" customHeight="1">
      <c r="A51" s="1689"/>
      <c r="B51" s="1689"/>
      <c r="C51" s="1689"/>
      <c r="D51" s="1689"/>
      <c r="E51" s="1689"/>
      <c r="F51" s="1689"/>
      <c r="G51" s="1689"/>
      <c r="H51" s="1689"/>
      <c r="I51" s="1689"/>
      <c r="J51" s="1689"/>
      <c r="K51" s="1689"/>
      <c r="L51" s="1689"/>
      <c r="M51" s="1689"/>
      <c r="N51" s="1689"/>
      <c r="O51" s="1689"/>
      <c r="P51" s="1689"/>
      <c r="Q51" s="1689"/>
      <c r="R51" s="1689"/>
      <c r="S51" s="1689"/>
      <c r="T51" s="1689"/>
      <c r="U51" s="1689"/>
      <c r="V51" s="1689"/>
      <c r="W51" s="1689"/>
      <c r="X51" s="1689"/>
      <c r="Y51" s="1689"/>
      <c r="Z51" s="1689"/>
      <c r="AA51" s="1689"/>
      <c r="AB51" s="1689"/>
      <c r="AC51" s="1689"/>
      <c r="AD51" s="1689"/>
      <c r="AE51" s="1689"/>
      <c r="AF51" s="1689"/>
      <c r="AG51" s="1689"/>
      <c r="AH51" s="1689"/>
      <c r="AI51" s="1689"/>
      <c r="AJ51" s="1689"/>
      <c r="AK51" s="1689"/>
      <c r="AL51" s="1689"/>
      <c r="AM51" s="1689"/>
      <c r="AN51" s="1689"/>
      <c r="AO51" s="1689"/>
      <c r="AP51" s="1689"/>
      <c r="AQ51" s="1690"/>
      <c r="AR51" s="1690"/>
      <c r="AS51" s="1690"/>
      <c r="AT51" s="1690"/>
      <c r="AU51" s="264"/>
    </row>
    <row r="52" spans="1:47" ht="17" customHeight="1">
      <c r="A52" s="1689"/>
      <c r="B52" s="1689"/>
      <c r="C52" s="1689"/>
      <c r="D52" s="1689"/>
      <c r="E52" s="1689"/>
      <c r="F52" s="1689"/>
      <c r="G52" s="1689"/>
      <c r="H52" s="1689"/>
      <c r="I52" s="1689"/>
      <c r="J52" s="1689"/>
      <c r="K52" s="1689"/>
      <c r="L52" s="1689"/>
      <c r="M52" s="1689"/>
      <c r="N52" s="1689"/>
      <c r="O52" s="1689"/>
      <c r="P52" s="1689"/>
      <c r="Q52" s="1689"/>
      <c r="R52" s="1689"/>
      <c r="S52" s="1689"/>
      <c r="T52" s="1689"/>
      <c r="U52" s="1689"/>
      <c r="V52" s="1689"/>
      <c r="W52" s="1689"/>
      <c r="X52" s="1689"/>
      <c r="Y52" s="1689"/>
      <c r="Z52" s="1689"/>
      <c r="AA52" s="1689"/>
      <c r="AB52" s="1689"/>
      <c r="AC52" s="1689"/>
      <c r="AD52" s="1689"/>
      <c r="AE52" s="1689"/>
      <c r="AF52" s="1689"/>
      <c r="AG52" s="1689"/>
      <c r="AH52" s="1689"/>
      <c r="AI52" s="1689"/>
      <c r="AJ52" s="1689"/>
      <c r="AK52" s="1689"/>
      <c r="AL52" s="1689"/>
      <c r="AM52" s="1689"/>
      <c r="AN52" s="1689"/>
      <c r="AO52" s="1689"/>
      <c r="AP52" s="1689"/>
      <c r="AQ52" s="1690"/>
      <c r="AR52" s="1690"/>
      <c r="AS52" s="1690"/>
      <c r="AT52" s="1690"/>
      <c r="AU52" s="264"/>
    </row>
    <row r="53" spans="1:47" ht="17" customHeight="1">
      <c r="A53" s="1689"/>
      <c r="B53" s="1689"/>
      <c r="C53" s="1689"/>
      <c r="D53" s="1689"/>
      <c r="E53" s="1689"/>
      <c r="F53" s="1689"/>
      <c r="G53" s="1689"/>
      <c r="H53" s="1689"/>
      <c r="I53" s="1689"/>
      <c r="J53" s="1689"/>
      <c r="K53" s="1689"/>
      <c r="L53" s="1689"/>
      <c r="M53" s="1689"/>
      <c r="N53" s="1689"/>
      <c r="O53" s="1689"/>
      <c r="P53" s="1689"/>
      <c r="Q53" s="1689"/>
      <c r="R53" s="1689"/>
      <c r="S53" s="1689"/>
      <c r="T53" s="1689"/>
      <c r="U53" s="1689"/>
      <c r="V53" s="1689"/>
      <c r="W53" s="1689"/>
      <c r="X53" s="1689"/>
      <c r="Y53" s="1689"/>
      <c r="Z53" s="1689"/>
      <c r="AA53" s="1689"/>
      <c r="AB53" s="1689"/>
      <c r="AC53" s="1689"/>
      <c r="AD53" s="1689"/>
      <c r="AE53" s="1689"/>
      <c r="AF53" s="1689"/>
      <c r="AG53" s="1689"/>
      <c r="AH53" s="1689"/>
      <c r="AI53" s="1689"/>
      <c r="AJ53" s="1689"/>
      <c r="AK53" s="1689"/>
      <c r="AL53" s="1689"/>
      <c r="AM53" s="1689"/>
      <c r="AN53" s="1689"/>
      <c r="AO53" s="1689"/>
      <c r="AP53" s="1689"/>
      <c r="AQ53" s="1690"/>
      <c r="AR53" s="1690"/>
      <c r="AS53" s="1690"/>
      <c r="AT53" s="1690"/>
      <c r="AU53" s="264"/>
    </row>
    <row r="54" spans="1:47" ht="15.5" customHeight="1">
      <c r="A54" s="1689"/>
      <c r="B54" s="1689"/>
      <c r="C54" s="1689"/>
      <c r="D54" s="1689"/>
      <c r="E54" s="1689"/>
      <c r="F54" s="1689"/>
      <c r="G54" s="1689"/>
      <c r="H54" s="1689"/>
      <c r="I54" s="1689"/>
      <c r="J54" s="1689"/>
      <c r="K54" s="1689"/>
      <c r="L54" s="1689"/>
      <c r="M54" s="1689"/>
      <c r="N54" s="1689"/>
      <c r="O54" s="1689"/>
      <c r="P54" s="1689"/>
      <c r="Q54" s="1689"/>
      <c r="R54" s="1689"/>
      <c r="S54" s="1689"/>
      <c r="T54" s="1689"/>
      <c r="U54" s="1689"/>
      <c r="V54" s="1689"/>
      <c r="W54" s="1689"/>
      <c r="X54" s="1689"/>
      <c r="Y54" s="1689"/>
      <c r="Z54" s="1689"/>
      <c r="AA54" s="1689"/>
      <c r="AB54" s="1689"/>
      <c r="AC54" s="1689"/>
      <c r="AD54" s="1689"/>
      <c r="AE54" s="1689"/>
      <c r="AF54" s="1689"/>
      <c r="AG54" s="1689"/>
      <c r="AH54" s="1689"/>
      <c r="AI54" s="1689"/>
      <c r="AJ54" s="1689"/>
      <c r="AK54" s="1689"/>
      <c r="AL54" s="1689"/>
      <c r="AM54" s="1689"/>
      <c r="AN54" s="1689"/>
      <c r="AO54" s="1689"/>
      <c r="AP54" s="1689"/>
      <c r="AQ54" s="1690"/>
      <c r="AR54" s="1690"/>
      <c r="AS54" s="1690"/>
      <c r="AT54" s="1690"/>
      <c r="AU54" s="264"/>
    </row>
    <row r="55" spans="1:47" ht="17" customHeight="1"/>
    <row r="56" spans="1:47" ht="14.25" customHeight="1">
      <c r="A56" s="1689"/>
      <c r="B56" s="1689"/>
      <c r="C56" s="1689"/>
      <c r="D56" s="1689"/>
      <c r="E56" s="1689"/>
      <c r="F56" s="1689"/>
      <c r="G56" s="1689"/>
      <c r="H56" s="1689"/>
      <c r="I56" s="1689"/>
      <c r="J56" s="1689"/>
      <c r="K56" s="1689"/>
      <c r="L56" s="1689"/>
      <c r="M56" s="1689"/>
      <c r="N56" s="1689"/>
      <c r="O56" s="1689"/>
      <c r="P56" s="1689"/>
      <c r="Q56" s="1689"/>
      <c r="R56" s="1689"/>
      <c r="S56" s="1689"/>
      <c r="T56" s="1689"/>
      <c r="U56" s="1689"/>
      <c r="V56" s="1689"/>
      <c r="W56" s="1689"/>
      <c r="X56" s="1689"/>
      <c r="Y56" s="1689"/>
      <c r="Z56" s="1689"/>
      <c r="AA56" s="1689"/>
      <c r="AB56" s="1689"/>
      <c r="AC56" s="1689"/>
      <c r="AD56" s="1689"/>
      <c r="AE56" s="1689"/>
      <c r="AF56" s="1689"/>
      <c r="AG56" s="1689"/>
      <c r="AH56" s="1689"/>
      <c r="AI56" s="1689"/>
      <c r="AJ56" s="1689"/>
      <c r="AK56" s="1689"/>
      <c r="AL56" s="1689"/>
      <c r="AM56" s="1689"/>
      <c r="AN56" s="1689"/>
      <c r="AO56" s="1689"/>
      <c r="AP56" s="1689"/>
      <c r="AQ56" s="1690"/>
      <c r="AR56" s="1690"/>
      <c r="AS56" s="1690"/>
      <c r="AT56" s="1690"/>
      <c r="AU56" s="264"/>
    </row>
    <row r="75" spans="1:47">
      <c r="A75" s="1689"/>
      <c r="B75" s="1689"/>
      <c r="C75" s="1689"/>
      <c r="D75" s="1689"/>
      <c r="E75" s="1689"/>
      <c r="F75" s="1689"/>
      <c r="G75" s="1689"/>
      <c r="H75" s="1689"/>
      <c r="I75" s="1689"/>
      <c r="J75" s="1689"/>
      <c r="K75" s="1689"/>
      <c r="L75" s="1689"/>
      <c r="M75" s="1689"/>
      <c r="N75" s="1689"/>
      <c r="O75" s="1689"/>
      <c r="P75" s="1689"/>
      <c r="Q75" s="1689"/>
      <c r="R75" s="1689"/>
      <c r="S75" s="1689"/>
      <c r="T75" s="1689"/>
      <c r="U75" s="1689"/>
      <c r="V75" s="1689"/>
      <c r="W75" s="1689"/>
      <c r="X75" s="1689"/>
      <c r="Y75" s="1689"/>
      <c r="Z75" s="1689"/>
      <c r="AA75" s="1689"/>
      <c r="AB75" s="1689"/>
      <c r="AC75" s="1689"/>
      <c r="AD75" s="1689"/>
      <c r="AE75" s="1689"/>
      <c r="AF75" s="1689"/>
      <c r="AG75" s="1689"/>
      <c r="AH75" s="1689"/>
      <c r="AI75" s="1689"/>
      <c r="AJ75" s="1689"/>
      <c r="AK75" s="1689"/>
      <c r="AL75" s="1689"/>
      <c r="AM75" s="1689"/>
      <c r="AN75" s="1689"/>
      <c r="AO75" s="1689"/>
      <c r="AP75" s="1689"/>
      <c r="AQ75" s="1690"/>
      <c r="AR75" s="1690"/>
      <c r="AS75" s="1690"/>
      <c r="AT75" s="1690"/>
      <c r="AU75" s="264"/>
    </row>
  </sheetData>
  <sheetProtection selectLockedCells="1" selectUnlockedCells="1"/>
  <mergeCells count="95">
    <mergeCell ref="A5:AT5"/>
    <mergeCell ref="A2:X2"/>
    <mergeCell ref="Y2:AT2"/>
    <mergeCell ref="A3:X3"/>
    <mergeCell ref="Y3:AT3"/>
    <mergeCell ref="A4:AT4"/>
    <mergeCell ref="A6:AT6"/>
    <mergeCell ref="A7:AT7"/>
    <mergeCell ref="A8:AT8"/>
    <mergeCell ref="A9:AT9"/>
    <mergeCell ref="B10:N10"/>
    <mergeCell ref="O10:AH10"/>
    <mergeCell ref="AI10:AP10"/>
    <mergeCell ref="AQ10:AT10"/>
    <mergeCell ref="B11:N11"/>
    <mergeCell ref="O11:AH11"/>
    <mergeCell ref="AI11:AP11"/>
    <mergeCell ref="AQ11:AT11"/>
    <mergeCell ref="B12:N12"/>
    <mergeCell ref="O12:AH12"/>
    <mergeCell ref="AI12:AP12"/>
    <mergeCell ref="AQ12:AT12"/>
    <mergeCell ref="B13:N13"/>
    <mergeCell ref="O13:AH13"/>
    <mergeCell ref="AI13:AP13"/>
    <mergeCell ref="AQ13:AT13"/>
    <mergeCell ref="B14:N14"/>
    <mergeCell ref="O14:AH14"/>
    <mergeCell ref="AI14:AP14"/>
    <mergeCell ref="AQ14:AT14"/>
    <mergeCell ref="A31:AP31"/>
    <mergeCell ref="AQ31:AT31"/>
    <mergeCell ref="B15:N15"/>
    <mergeCell ref="O15:AH15"/>
    <mergeCell ref="AI15:AP15"/>
    <mergeCell ref="AQ15:AT15"/>
    <mergeCell ref="B16:N16"/>
    <mergeCell ref="O16:AH16"/>
    <mergeCell ref="AI16:AP16"/>
    <mergeCell ref="AQ16:AT16"/>
    <mergeCell ref="B26:Y26"/>
    <mergeCell ref="Z26:AT26"/>
    <mergeCell ref="Z27:AT27"/>
    <mergeCell ref="B28:Y28"/>
    <mergeCell ref="A30:AU30"/>
    <mergeCell ref="A32:AP32"/>
    <mergeCell ref="AQ32:AT32"/>
    <mergeCell ref="A33:AP33"/>
    <mergeCell ref="AQ33:AT33"/>
    <mergeCell ref="A34:AP34"/>
    <mergeCell ref="AQ34:AT34"/>
    <mergeCell ref="A35:AP35"/>
    <mergeCell ref="AQ35:AT35"/>
    <mergeCell ref="A36:AP36"/>
    <mergeCell ref="AQ36:AT36"/>
    <mergeCell ref="A37:AP37"/>
    <mergeCell ref="AQ37:AT37"/>
    <mergeCell ref="A38:AP38"/>
    <mergeCell ref="AQ38:AT38"/>
    <mergeCell ref="A39:AP39"/>
    <mergeCell ref="AQ39:AT39"/>
    <mergeCell ref="A40:AP40"/>
    <mergeCell ref="AQ40:AT40"/>
    <mergeCell ref="A41:AP41"/>
    <mergeCell ref="AQ41:AT41"/>
    <mergeCell ref="A42:AP42"/>
    <mergeCell ref="AQ42:AT42"/>
    <mergeCell ref="A43:AP43"/>
    <mergeCell ref="AQ43:AT43"/>
    <mergeCell ref="A44:AP44"/>
    <mergeCell ref="AQ44:AT44"/>
    <mergeCell ref="A45:AP45"/>
    <mergeCell ref="AQ45:AT45"/>
    <mergeCell ref="A46:AP46"/>
    <mergeCell ref="AQ46:AT46"/>
    <mergeCell ref="A47:AP47"/>
    <mergeCell ref="AQ47:AT47"/>
    <mergeCell ref="A48:AP48"/>
    <mergeCell ref="AQ48:AT48"/>
    <mergeCell ref="A49:AP49"/>
    <mergeCell ref="AQ49:AT49"/>
    <mergeCell ref="A50:AP50"/>
    <mergeCell ref="AQ50:AT50"/>
    <mergeCell ref="A51:AP51"/>
    <mergeCell ref="AQ51:AT51"/>
    <mergeCell ref="A52:AP52"/>
    <mergeCell ref="AQ52:AT52"/>
    <mergeCell ref="A75:AP75"/>
    <mergeCell ref="AQ75:AT75"/>
    <mergeCell ref="A53:AP53"/>
    <mergeCell ref="AQ53:AT53"/>
    <mergeCell ref="A54:AP54"/>
    <mergeCell ref="AQ54:AT54"/>
    <mergeCell ref="A56:AP56"/>
    <mergeCell ref="AQ56:AT56"/>
  </mergeCells>
  <pageMargins left="0.7" right="0.7" top="0.75" bottom="0.75" header="0.3" footer="0.3"/>
  <pageSetup scale="78" fitToHeight="0" orientation="portrait" verticalDpi="1200" r:id="rId1"/>
  <headerFooter>
    <oddFooter>&amp;L1AF0003 &amp;A&amp;C&amp;KFF0000Printed Copy Uncontrolled.  
Latest Edition on AMG Intranet Site (http://ride.amgeneralintranet.com)&amp;RRev &amp;D</oddFooter>
  </headerFooter>
  <rowBreaks count="1" manualBreakCount="1">
    <brk id="22" max="4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7733-DB12-4DC3-B9C6-FF627B7094F2}">
  <sheetPr codeName="Sheet25">
    <pageSetUpPr fitToPage="1"/>
  </sheetPr>
  <dimension ref="A1:AU75"/>
  <sheetViews>
    <sheetView windowProtection="1" zoomScaleNormal="100" zoomScaleSheetLayoutView="100" workbookViewId="0">
      <selection activeCell="AX11" sqref="AX11"/>
    </sheetView>
  </sheetViews>
  <sheetFormatPr baseColWidth="10" defaultColWidth="8.83203125" defaultRowHeight="11"/>
  <cols>
    <col min="1" max="1" width="1.1640625" style="202" customWidth="1"/>
    <col min="2" max="2" width="2.33203125" style="202" customWidth="1"/>
    <col min="3" max="6" width="1.1640625" style="202" customWidth="1"/>
    <col min="7" max="7" width="6.83203125" style="202" customWidth="1"/>
    <col min="8" max="8" width="5.6640625" style="202" customWidth="1"/>
    <col min="9" max="9" width="4.6640625" style="202" customWidth="1"/>
    <col min="10" max="10" width="2.33203125" style="202" customWidth="1"/>
    <col min="11" max="11" width="3.33203125" style="202" customWidth="1"/>
    <col min="12" max="12" width="1.1640625" style="202" customWidth="1"/>
    <col min="13" max="17" width="2.33203125" style="202" customWidth="1"/>
    <col min="18" max="18" width="3.33203125" style="202" customWidth="1"/>
    <col min="19" max="20" width="1.1640625" style="202" customWidth="1"/>
    <col min="21" max="21" width="2.33203125" style="202" customWidth="1"/>
    <col min="22" max="22" width="1.1640625" style="202" customWidth="1"/>
    <col min="23" max="23" width="2.33203125" style="202" customWidth="1"/>
    <col min="24" max="27" width="1.1640625" style="202" customWidth="1"/>
    <col min="28" max="28" width="3.33203125" style="202" customWidth="1"/>
    <col min="29" max="30" width="1.1640625" style="202" customWidth="1"/>
    <col min="31" max="31" width="3.33203125" style="202" customWidth="1"/>
    <col min="32" max="34" width="1.1640625" style="202" customWidth="1"/>
    <col min="35" max="35" width="5.6640625" style="202" customWidth="1"/>
    <col min="36" max="36" width="4.6640625" style="202" customWidth="1"/>
    <col min="37" max="37" width="9.33203125" style="202" customWidth="1"/>
    <col min="38" max="38" width="1.1640625" style="202" customWidth="1"/>
    <col min="39" max="40" width="6.83203125" style="202" customWidth="1"/>
    <col min="41" max="48" width="1.1640625" style="202" customWidth="1"/>
    <col min="49" max="49" width="2.33203125" style="202" customWidth="1"/>
    <col min="50" max="16384" width="8.83203125" style="202"/>
  </cols>
  <sheetData>
    <row r="1" spans="1:46" ht="43.25" customHeight="1"/>
    <row r="2" spans="1:46" ht="27.5" customHeight="1">
      <c r="A2" s="1698"/>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c r="AB2" s="1698"/>
      <c r="AC2" s="1698"/>
      <c r="AD2" s="1698"/>
      <c r="AE2" s="1698"/>
      <c r="AF2" s="1698"/>
      <c r="AG2" s="1698"/>
      <c r="AH2" s="1698"/>
      <c r="AI2" s="1698"/>
      <c r="AJ2" s="1698"/>
      <c r="AK2" s="1698"/>
      <c r="AL2" s="1698"/>
      <c r="AM2" s="1698"/>
      <c r="AN2" s="1698"/>
      <c r="AO2" s="1698"/>
      <c r="AP2" s="1698"/>
      <c r="AQ2" s="1698"/>
      <c r="AR2" s="1698"/>
      <c r="AS2" s="1698"/>
      <c r="AT2" s="1698"/>
    </row>
    <row r="3" spans="1:46" s="203" customFormat="1" ht="30.5" customHeight="1">
      <c r="A3" s="1700"/>
      <c r="B3" s="1700"/>
      <c r="C3" s="1700"/>
      <c r="D3" s="1700"/>
      <c r="E3" s="1700"/>
      <c r="F3" s="1700"/>
      <c r="G3" s="1700"/>
      <c r="H3" s="1700"/>
      <c r="I3" s="1700"/>
      <c r="J3" s="1700"/>
      <c r="K3" s="1700"/>
      <c r="L3" s="1700"/>
      <c r="M3" s="1700"/>
      <c r="N3" s="1700"/>
      <c r="O3" s="1700"/>
      <c r="P3" s="1700"/>
      <c r="Q3" s="1700"/>
      <c r="R3" s="1700"/>
      <c r="S3" s="1700"/>
      <c r="T3" s="1700"/>
      <c r="U3" s="1700"/>
      <c r="V3" s="1700"/>
      <c r="W3" s="1700"/>
      <c r="X3" s="1700"/>
      <c r="Y3" s="1699"/>
      <c r="Z3" s="1699"/>
      <c r="AA3" s="1699"/>
      <c r="AB3" s="1699"/>
      <c r="AC3" s="1699"/>
      <c r="AD3" s="1699"/>
      <c r="AE3" s="1699"/>
      <c r="AF3" s="1699"/>
      <c r="AG3" s="1699"/>
      <c r="AH3" s="1699"/>
      <c r="AI3" s="1699"/>
      <c r="AJ3" s="1699"/>
      <c r="AK3" s="1699"/>
      <c r="AL3" s="1699"/>
      <c r="AM3" s="1699"/>
      <c r="AN3" s="1699"/>
      <c r="AO3" s="1699"/>
      <c r="AP3" s="1699"/>
      <c r="AQ3" s="1699"/>
      <c r="AR3" s="1699"/>
      <c r="AS3" s="1699"/>
      <c r="AT3" s="1699"/>
    </row>
    <row r="4" spans="1:46" ht="70.25" customHeight="1">
      <c r="A4" s="1708"/>
      <c r="B4" s="1708"/>
      <c r="C4" s="1708"/>
      <c r="D4" s="1708"/>
      <c r="E4" s="1708"/>
      <c r="F4" s="1708"/>
      <c r="G4" s="1708"/>
      <c r="H4" s="1708"/>
      <c r="I4" s="1708"/>
      <c r="J4" s="1708"/>
      <c r="K4" s="1708"/>
      <c r="L4" s="1708"/>
      <c r="M4" s="1708"/>
      <c r="N4" s="1708"/>
      <c r="O4" s="1708"/>
      <c r="P4" s="1708"/>
      <c r="Q4" s="1708"/>
      <c r="R4" s="1708"/>
      <c r="S4" s="1708"/>
      <c r="T4" s="1708"/>
      <c r="U4" s="1708"/>
      <c r="V4" s="1708"/>
      <c r="W4" s="1708"/>
      <c r="X4" s="1708"/>
      <c r="Y4" s="1708"/>
      <c r="Z4" s="1708"/>
      <c r="AA4" s="1708"/>
      <c r="AB4" s="1708"/>
      <c r="AC4" s="1708"/>
      <c r="AD4" s="1708"/>
      <c r="AE4" s="1708"/>
      <c r="AF4" s="1708"/>
      <c r="AG4" s="1708"/>
      <c r="AH4" s="1708"/>
      <c r="AI4" s="1708"/>
      <c r="AJ4" s="1708"/>
      <c r="AK4" s="1708"/>
      <c r="AL4" s="1708"/>
      <c r="AM4" s="1708"/>
      <c r="AN4" s="1708"/>
      <c r="AO4" s="1708"/>
      <c r="AP4" s="1708"/>
      <c r="AQ4" s="1708"/>
      <c r="AR4" s="1708"/>
      <c r="AS4" s="1708"/>
      <c r="AT4" s="1708"/>
    </row>
    <row r="5" spans="1:46" ht="29" customHeight="1">
      <c r="A5" s="1706"/>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1706"/>
      <c r="AG5" s="1706"/>
      <c r="AH5" s="1706"/>
      <c r="AI5" s="1706"/>
      <c r="AJ5" s="1706"/>
      <c r="AK5" s="1706"/>
      <c r="AL5" s="1706"/>
      <c r="AM5" s="1706"/>
      <c r="AN5" s="1706"/>
      <c r="AO5" s="1706"/>
      <c r="AP5" s="1706"/>
      <c r="AQ5" s="1706"/>
      <c r="AR5" s="1706"/>
      <c r="AS5" s="1706"/>
      <c r="AT5" s="1706"/>
    </row>
    <row r="6" spans="1:46" ht="36" customHeight="1">
      <c r="A6" s="1704"/>
      <c r="B6" s="1704"/>
      <c r="C6" s="1704"/>
      <c r="D6" s="1704"/>
      <c r="E6" s="1704"/>
      <c r="F6" s="1704"/>
      <c r="G6" s="1704"/>
      <c r="H6" s="1704"/>
      <c r="I6" s="1704"/>
      <c r="J6" s="1704"/>
      <c r="K6" s="1704"/>
      <c r="L6" s="1704"/>
      <c r="M6" s="1704"/>
      <c r="N6" s="1704"/>
      <c r="O6" s="1704"/>
      <c r="P6" s="1704"/>
      <c r="Q6" s="1704"/>
      <c r="R6" s="1704"/>
      <c r="S6" s="1704"/>
      <c r="T6" s="1704"/>
      <c r="U6" s="1704"/>
      <c r="V6" s="1704"/>
      <c r="W6" s="1704"/>
      <c r="X6" s="1704"/>
      <c r="Y6" s="1704"/>
      <c r="Z6" s="1704"/>
      <c r="AA6" s="1704"/>
      <c r="AB6" s="1704"/>
      <c r="AC6" s="1704"/>
      <c r="AD6" s="1704"/>
      <c r="AE6" s="1704"/>
      <c r="AF6" s="1704"/>
      <c r="AG6" s="1704"/>
      <c r="AH6" s="1704"/>
      <c r="AI6" s="1704"/>
      <c r="AJ6" s="1704"/>
      <c r="AK6" s="1704"/>
      <c r="AL6" s="1704"/>
      <c r="AM6" s="1704"/>
      <c r="AN6" s="1704"/>
      <c r="AO6" s="1704"/>
      <c r="AP6" s="1704"/>
      <c r="AQ6" s="1704"/>
      <c r="AR6" s="1704"/>
      <c r="AS6" s="1704"/>
      <c r="AT6" s="1704"/>
    </row>
    <row r="7" spans="1:46" ht="36" customHeight="1">
      <c r="A7" s="1704"/>
      <c r="B7" s="1704"/>
      <c r="C7" s="1704"/>
      <c r="D7" s="1704"/>
      <c r="E7" s="1704"/>
      <c r="F7" s="1704"/>
      <c r="G7" s="1704"/>
      <c r="H7" s="1704"/>
      <c r="I7" s="1704"/>
      <c r="J7" s="1704"/>
      <c r="K7" s="1704"/>
      <c r="L7" s="1704"/>
      <c r="M7" s="1704"/>
      <c r="N7" s="1704"/>
      <c r="O7" s="1704"/>
      <c r="P7" s="1704"/>
      <c r="Q7" s="1704"/>
      <c r="R7" s="1704"/>
      <c r="S7" s="1704"/>
      <c r="T7" s="1704"/>
      <c r="U7" s="1704"/>
      <c r="V7" s="1704"/>
      <c r="W7" s="1704"/>
      <c r="X7" s="1704"/>
      <c r="Y7" s="1704"/>
      <c r="Z7" s="1704"/>
      <c r="AA7" s="1704"/>
      <c r="AB7" s="1704"/>
      <c r="AC7" s="1704"/>
      <c r="AD7" s="1704"/>
      <c r="AE7" s="1704"/>
      <c r="AF7" s="1704"/>
      <c r="AG7" s="1704"/>
      <c r="AH7" s="1704"/>
      <c r="AI7" s="1704"/>
      <c r="AJ7" s="1704"/>
      <c r="AK7" s="1704"/>
      <c r="AL7" s="1704"/>
      <c r="AM7" s="1704"/>
      <c r="AN7" s="1704"/>
      <c r="AO7" s="1704"/>
      <c r="AP7" s="1704"/>
      <c r="AQ7" s="1704"/>
      <c r="AR7" s="1704"/>
      <c r="AS7" s="1704"/>
      <c r="AT7" s="1704"/>
    </row>
    <row r="8" spans="1:46" ht="50" customHeight="1">
      <c r="A8" s="1705"/>
      <c r="B8" s="1705"/>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1705"/>
      <c r="AC8" s="1705"/>
      <c r="AD8" s="1705"/>
      <c r="AE8" s="1705"/>
      <c r="AF8" s="1705"/>
      <c r="AG8" s="1705"/>
      <c r="AH8" s="1705"/>
      <c r="AI8" s="1705"/>
      <c r="AJ8" s="1705"/>
      <c r="AK8" s="1705"/>
      <c r="AL8" s="1705"/>
      <c r="AM8" s="1705"/>
      <c r="AN8" s="1705"/>
      <c r="AO8" s="1705"/>
      <c r="AP8" s="1705"/>
      <c r="AQ8" s="1705"/>
      <c r="AR8" s="1705"/>
      <c r="AS8" s="1705"/>
      <c r="AT8" s="1705"/>
    </row>
    <row r="9" spans="1:46" ht="49.5" customHeigh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6"/>
      <c r="AR9" s="1706"/>
      <c r="AS9" s="1706"/>
      <c r="AT9" s="1706"/>
    </row>
    <row r="10" spans="1:46" ht="15" customHeight="1">
      <c r="A10" s="264"/>
      <c r="B10" s="1707"/>
      <c r="C10" s="1707"/>
      <c r="D10" s="1707"/>
      <c r="E10" s="1707"/>
      <c r="F10" s="1707"/>
      <c r="G10" s="1707"/>
      <c r="H10" s="1707"/>
      <c r="I10" s="1707"/>
      <c r="J10" s="1707"/>
      <c r="K10" s="1707"/>
      <c r="L10" s="1707"/>
      <c r="M10" s="1707"/>
      <c r="N10" s="1707"/>
      <c r="O10" s="1704"/>
      <c r="P10" s="1704"/>
      <c r="Q10" s="1704"/>
      <c r="R10" s="1704"/>
      <c r="S10" s="1704"/>
      <c r="T10" s="1704"/>
      <c r="U10" s="1704"/>
      <c r="V10" s="1704"/>
      <c r="W10" s="1704"/>
      <c r="X10" s="1704"/>
      <c r="Y10" s="1704"/>
      <c r="Z10" s="1704"/>
      <c r="AA10" s="1704"/>
      <c r="AB10" s="1704"/>
      <c r="AC10" s="1704"/>
      <c r="AD10" s="1704"/>
      <c r="AE10" s="1704"/>
      <c r="AF10" s="1704"/>
      <c r="AG10" s="1704"/>
      <c r="AH10" s="1704"/>
      <c r="AI10" s="1704"/>
      <c r="AJ10" s="1704"/>
      <c r="AK10" s="1704"/>
      <c r="AL10" s="1704"/>
      <c r="AM10" s="1704"/>
      <c r="AN10" s="1704"/>
      <c r="AO10" s="1704"/>
      <c r="AP10" s="1704"/>
      <c r="AQ10" s="1707"/>
      <c r="AR10" s="1707"/>
      <c r="AS10" s="1707"/>
      <c r="AT10" s="1707"/>
    </row>
    <row r="11" spans="1:46" ht="32.5" customHeight="1">
      <c r="A11" s="265"/>
      <c r="B11" s="1695"/>
      <c r="C11" s="1695"/>
      <c r="D11" s="1695"/>
      <c r="E11" s="1695"/>
      <c r="F11" s="1695"/>
      <c r="G11" s="1695"/>
      <c r="H11" s="1695"/>
      <c r="I11" s="1695"/>
      <c r="J11" s="1695"/>
      <c r="K11" s="1695"/>
      <c r="L11" s="1695"/>
      <c r="M11" s="1695"/>
      <c r="N11" s="1695"/>
      <c r="O11" s="1694"/>
      <c r="P11" s="1694"/>
      <c r="Q11" s="1694"/>
      <c r="R11" s="1694"/>
      <c r="S11" s="1694"/>
      <c r="T11" s="1694"/>
      <c r="U11" s="1694"/>
      <c r="V11" s="1694"/>
      <c r="W11" s="1694"/>
      <c r="X11" s="1694"/>
      <c r="Y11" s="1694"/>
      <c r="Z11" s="1694"/>
      <c r="AA11" s="1694"/>
      <c r="AB11" s="1694"/>
      <c r="AC11" s="1694"/>
      <c r="AD11" s="1694"/>
      <c r="AE11" s="1694"/>
      <c r="AF11" s="1694"/>
      <c r="AG11" s="1694"/>
      <c r="AH11" s="1694"/>
      <c r="AI11" s="1695"/>
      <c r="AJ11" s="1695"/>
      <c r="AK11" s="1695"/>
      <c r="AL11" s="1695"/>
      <c r="AM11" s="1695"/>
      <c r="AN11" s="1695"/>
      <c r="AO11" s="1695"/>
      <c r="AP11" s="1695"/>
      <c r="AQ11" s="1696"/>
      <c r="AR11" s="1696"/>
      <c r="AS11" s="1696"/>
      <c r="AT11" s="1696"/>
    </row>
    <row r="12" spans="1:46" ht="37.25" customHeight="1">
      <c r="A12" s="265"/>
      <c r="B12" s="1695"/>
      <c r="C12" s="1695"/>
      <c r="D12" s="1695"/>
      <c r="E12" s="1695"/>
      <c r="F12" s="1695"/>
      <c r="G12" s="1695"/>
      <c r="H12" s="1695"/>
      <c r="I12" s="1695"/>
      <c r="J12" s="1695"/>
      <c r="K12" s="1695"/>
      <c r="L12" s="1695"/>
      <c r="M12" s="1695"/>
      <c r="N12" s="1695"/>
      <c r="O12" s="1694"/>
      <c r="P12" s="1694"/>
      <c r="Q12" s="1694"/>
      <c r="R12" s="1694"/>
      <c r="S12" s="1694"/>
      <c r="T12" s="1694"/>
      <c r="U12" s="1694"/>
      <c r="V12" s="1694"/>
      <c r="W12" s="1694"/>
      <c r="X12" s="1694"/>
      <c r="Y12" s="1694"/>
      <c r="Z12" s="1694"/>
      <c r="AA12" s="1694"/>
      <c r="AB12" s="1694"/>
      <c r="AC12" s="1694"/>
      <c r="AD12" s="1694"/>
      <c r="AE12" s="1694"/>
      <c r="AF12" s="1694"/>
      <c r="AG12" s="1694"/>
      <c r="AH12" s="1694"/>
      <c r="AI12" s="1695"/>
      <c r="AJ12" s="1695"/>
      <c r="AK12" s="1695"/>
      <c r="AL12" s="1695"/>
      <c r="AM12" s="1695"/>
      <c r="AN12" s="1695"/>
      <c r="AO12" s="1695"/>
      <c r="AP12" s="1695"/>
      <c r="AQ12" s="1696"/>
      <c r="AR12" s="1696"/>
      <c r="AS12" s="1696"/>
      <c r="AT12" s="1696"/>
    </row>
    <row r="13" spans="1:46" ht="38" customHeight="1">
      <c r="A13" s="265"/>
      <c r="B13" s="1702"/>
      <c r="C13" s="1702"/>
      <c r="D13" s="1702"/>
      <c r="E13" s="1702"/>
      <c r="F13" s="1702"/>
      <c r="G13" s="1702"/>
      <c r="H13" s="1702"/>
      <c r="I13" s="1702"/>
      <c r="J13" s="1702"/>
      <c r="K13" s="1702"/>
      <c r="L13" s="1702"/>
      <c r="M13" s="1702"/>
      <c r="N13" s="1702"/>
      <c r="O13" s="1694"/>
      <c r="P13" s="1694"/>
      <c r="Q13" s="1694"/>
      <c r="R13" s="1694"/>
      <c r="S13" s="1694"/>
      <c r="T13" s="1694"/>
      <c r="U13" s="1694"/>
      <c r="V13" s="1694"/>
      <c r="W13" s="1694"/>
      <c r="X13" s="1694"/>
      <c r="Y13" s="1694"/>
      <c r="Z13" s="1694"/>
      <c r="AA13" s="1694"/>
      <c r="AB13" s="1694"/>
      <c r="AC13" s="1694"/>
      <c r="AD13" s="1694"/>
      <c r="AE13" s="1694"/>
      <c r="AF13" s="1694"/>
      <c r="AG13" s="1694"/>
      <c r="AH13" s="1694"/>
      <c r="AI13" s="1703"/>
      <c r="AJ13" s="1703"/>
      <c r="AK13" s="1703"/>
      <c r="AL13" s="1703"/>
      <c r="AM13" s="1703"/>
      <c r="AN13" s="1703"/>
      <c r="AO13" s="1703"/>
      <c r="AP13" s="1703"/>
      <c r="AQ13" s="1696"/>
      <c r="AR13" s="1696"/>
      <c r="AS13" s="1696"/>
      <c r="AT13" s="1696"/>
    </row>
    <row r="14" spans="1:46" ht="37.25" customHeight="1">
      <c r="A14" s="265"/>
      <c r="B14" s="1695"/>
      <c r="C14" s="1695"/>
      <c r="D14" s="1695"/>
      <c r="E14" s="1695"/>
      <c r="F14" s="1695"/>
      <c r="G14" s="1695"/>
      <c r="H14" s="1695"/>
      <c r="I14" s="1695"/>
      <c r="J14" s="1695"/>
      <c r="K14" s="1695"/>
      <c r="L14" s="1695"/>
      <c r="M14" s="1695"/>
      <c r="N14" s="1695"/>
      <c r="O14" s="1694"/>
      <c r="P14" s="1694"/>
      <c r="Q14" s="1694"/>
      <c r="R14" s="1694"/>
      <c r="S14" s="1694"/>
      <c r="T14" s="1694"/>
      <c r="U14" s="1694"/>
      <c r="V14" s="1694"/>
      <c r="W14" s="1694"/>
      <c r="X14" s="1694"/>
      <c r="Y14" s="1694"/>
      <c r="Z14" s="1694"/>
      <c r="AA14" s="1694"/>
      <c r="AB14" s="1694"/>
      <c r="AC14" s="1694"/>
      <c r="AD14" s="1694"/>
      <c r="AE14" s="1694"/>
      <c r="AF14" s="1694"/>
      <c r="AG14" s="1694"/>
      <c r="AH14" s="1694"/>
      <c r="AI14" s="1695"/>
      <c r="AJ14" s="1695"/>
      <c r="AK14" s="1695"/>
      <c r="AL14" s="1695"/>
      <c r="AM14" s="1695"/>
      <c r="AN14" s="1695"/>
      <c r="AO14" s="1695"/>
      <c r="AP14" s="1695"/>
      <c r="AQ14" s="1696"/>
      <c r="AR14" s="1696"/>
      <c r="AS14" s="1696"/>
      <c r="AT14" s="1696"/>
    </row>
    <row r="15" spans="1:46" ht="37.25" customHeight="1">
      <c r="A15" s="265"/>
      <c r="B15" s="1693"/>
      <c r="C15" s="1693"/>
      <c r="D15" s="1693"/>
      <c r="E15" s="1693"/>
      <c r="F15" s="1693"/>
      <c r="G15" s="1693"/>
      <c r="H15" s="1693"/>
      <c r="I15" s="1693"/>
      <c r="J15" s="1693"/>
      <c r="K15" s="1693"/>
      <c r="L15" s="1693"/>
      <c r="M15" s="1693"/>
      <c r="N15" s="1693"/>
      <c r="O15" s="1694"/>
      <c r="P15" s="1694"/>
      <c r="Q15" s="1694"/>
      <c r="R15" s="1694"/>
      <c r="S15" s="1694"/>
      <c r="T15" s="1694"/>
      <c r="U15" s="1694"/>
      <c r="V15" s="1694"/>
      <c r="W15" s="1694"/>
      <c r="X15" s="1694"/>
      <c r="Y15" s="1694"/>
      <c r="Z15" s="1694"/>
      <c r="AA15" s="1694"/>
      <c r="AB15" s="1694"/>
      <c r="AC15" s="1694"/>
      <c r="AD15" s="1694"/>
      <c r="AE15" s="1694"/>
      <c r="AF15" s="1694"/>
      <c r="AG15" s="1694"/>
      <c r="AH15" s="1694"/>
      <c r="AI15" s="1695"/>
      <c r="AJ15" s="1695"/>
      <c r="AK15" s="1695"/>
      <c r="AL15" s="1695"/>
      <c r="AM15" s="1695"/>
      <c r="AN15" s="1695"/>
      <c r="AO15" s="1695"/>
      <c r="AP15" s="1695"/>
      <c r="AQ15" s="1696"/>
      <c r="AR15" s="1696"/>
      <c r="AS15" s="1696"/>
      <c r="AT15" s="1696"/>
    </row>
    <row r="16" spans="1:46" ht="39" customHeight="1">
      <c r="A16" s="206"/>
      <c r="B16" s="1695"/>
      <c r="C16" s="1695"/>
      <c r="D16" s="1695"/>
      <c r="E16" s="1695"/>
      <c r="F16" s="1695"/>
      <c r="G16" s="1695"/>
      <c r="H16" s="1695"/>
      <c r="I16" s="1695"/>
      <c r="J16" s="1695"/>
      <c r="K16" s="1695"/>
      <c r="L16" s="1695"/>
      <c r="M16" s="1695"/>
      <c r="N16" s="1695"/>
      <c r="O16" s="1694"/>
      <c r="P16" s="1694"/>
      <c r="Q16" s="1694"/>
      <c r="R16" s="1694"/>
      <c r="S16" s="1694"/>
      <c r="T16" s="1694"/>
      <c r="U16" s="1694"/>
      <c r="V16" s="1694"/>
      <c r="W16" s="1694"/>
      <c r="X16" s="1694"/>
      <c r="Y16" s="1694"/>
      <c r="Z16" s="1694"/>
      <c r="AA16" s="1694"/>
      <c r="AB16" s="1694"/>
      <c r="AC16" s="1694"/>
      <c r="AD16" s="1694"/>
      <c r="AE16" s="1694"/>
      <c r="AF16" s="1694"/>
      <c r="AG16" s="1694"/>
      <c r="AH16" s="1694"/>
      <c r="AI16" s="1695"/>
      <c r="AJ16" s="1695"/>
      <c r="AK16" s="1695"/>
      <c r="AL16" s="1695"/>
      <c r="AM16" s="1695"/>
      <c r="AN16" s="1695"/>
      <c r="AO16" s="1695"/>
      <c r="AP16" s="1695"/>
      <c r="AQ16" s="1697"/>
      <c r="AR16" s="1697"/>
      <c r="AS16" s="1697"/>
      <c r="AT16" s="1697"/>
    </row>
    <row r="17" spans="1:47" ht="39" customHeight="1">
      <c r="A17" s="206"/>
      <c r="B17" s="204"/>
      <c r="C17" s="204"/>
      <c r="D17" s="204"/>
      <c r="E17" s="204"/>
      <c r="F17" s="204"/>
      <c r="G17" s="204"/>
      <c r="H17" s="204"/>
      <c r="I17" s="204"/>
      <c r="J17" s="204"/>
      <c r="K17" s="204"/>
      <c r="L17" s="204"/>
      <c r="M17" s="204"/>
      <c r="N17" s="204"/>
      <c r="O17" s="205"/>
      <c r="P17" s="205"/>
      <c r="Q17" s="205"/>
      <c r="R17" s="205"/>
      <c r="S17" s="205"/>
      <c r="T17" s="205"/>
      <c r="U17" s="205"/>
      <c r="V17" s="205"/>
      <c r="W17" s="205"/>
      <c r="X17" s="205"/>
      <c r="Y17" s="205"/>
      <c r="Z17" s="205"/>
      <c r="AA17" s="205"/>
      <c r="AB17" s="205"/>
      <c r="AC17" s="205"/>
      <c r="AD17" s="205"/>
      <c r="AE17" s="205"/>
      <c r="AF17" s="205"/>
      <c r="AG17" s="205"/>
      <c r="AH17" s="205"/>
      <c r="AI17" s="204"/>
      <c r="AJ17" s="204"/>
      <c r="AK17" s="204"/>
      <c r="AL17" s="204"/>
      <c r="AM17" s="204"/>
      <c r="AN17" s="204"/>
      <c r="AO17" s="204"/>
      <c r="AP17" s="204"/>
      <c r="AQ17" s="206"/>
      <c r="AR17" s="206"/>
      <c r="AS17" s="206"/>
      <c r="AT17" s="206"/>
    </row>
    <row r="18" spans="1:47" ht="39" customHeight="1">
      <c r="A18" s="206"/>
      <c r="B18" s="204"/>
      <c r="C18" s="204"/>
      <c r="D18" s="204"/>
      <c r="E18" s="204"/>
      <c r="F18" s="204"/>
      <c r="G18" s="204"/>
      <c r="H18" s="204"/>
      <c r="I18" s="204"/>
      <c r="J18" s="204"/>
      <c r="K18" s="204"/>
      <c r="L18" s="204"/>
      <c r="M18" s="204"/>
      <c r="N18" s="204"/>
      <c r="O18" s="205"/>
      <c r="P18" s="205"/>
      <c r="Q18" s="205"/>
      <c r="R18" s="205"/>
      <c r="S18" s="205"/>
      <c r="T18" s="205"/>
      <c r="U18" s="205"/>
      <c r="V18" s="205"/>
      <c r="W18" s="205"/>
      <c r="X18" s="205"/>
      <c r="Y18" s="205"/>
      <c r="Z18" s="205"/>
      <c r="AA18" s="205"/>
      <c r="AB18" s="205"/>
      <c r="AC18" s="205"/>
      <c r="AD18" s="205"/>
      <c r="AE18" s="205"/>
      <c r="AF18" s="205"/>
      <c r="AG18" s="205"/>
      <c r="AH18" s="205"/>
      <c r="AI18" s="204"/>
      <c r="AJ18" s="204"/>
      <c r="AK18" s="204"/>
      <c r="AL18" s="204"/>
      <c r="AM18" s="204"/>
      <c r="AN18" s="204"/>
      <c r="AO18" s="204"/>
      <c r="AP18" s="204"/>
      <c r="AQ18" s="206"/>
      <c r="AR18" s="206"/>
      <c r="AS18" s="206"/>
      <c r="AT18" s="206"/>
    </row>
    <row r="19" spans="1:47" ht="39" customHeight="1">
      <c r="A19" s="206"/>
      <c r="B19" s="204"/>
      <c r="C19" s="204"/>
      <c r="D19" s="204"/>
      <c r="E19" s="204"/>
      <c r="F19" s="204"/>
      <c r="G19" s="204"/>
      <c r="H19" s="204"/>
      <c r="I19" s="204"/>
      <c r="J19" s="204"/>
      <c r="K19" s="204"/>
      <c r="L19" s="204"/>
      <c r="M19" s="204"/>
      <c r="N19" s="204"/>
      <c r="O19" s="205"/>
      <c r="P19" s="205"/>
      <c r="Q19" s="205"/>
      <c r="R19" s="205"/>
      <c r="S19" s="205"/>
      <c r="T19" s="205"/>
      <c r="U19" s="205"/>
      <c r="V19" s="205"/>
      <c r="W19" s="205"/>
      <c r="X19" s="205"/>
      <c r="Y19" s="205"/>
      <c r="Z19" s="205"/>
      <c r="AA19" s="205"/>
      <c r="AB19" s="205"/>
      <c r="AC19" s="205"/>
      <c r="AD19" s="205"/>
      <c r="AE19" s="205"/>
      <c r="AF19" s="205"/>
      <c r="AG19" s="205"/>
      <c r="AH19" s="205"/>
      <c r="AI19" s="204"/>
      <c r="AJ19" s="204"/>
      <c r="AK19" s="204"/>
      <c r="AL19" s="204"/>
      <c r="AM19" s="204"/>
      <c r="AN19" s="204"/>
      <c r="AO19" s="204"/>
      <c r="AP19" s="204"/>
      <c r="AQ19" s="206"/>
      <c r="AR19" s="206"/>
      <c r="AS19" s="206"/>
      <c r="AT19" s="206"/>
    </row>
    <row r="20" spans="1:47" ht="39" customHeight="1">
      <c r="A20" s="206"/>
      <c r="B20" s="204"/>
      <c r="C20" s="204"/>
      <c r="D20" s="204"/>
      <c r="E20" s="204"/>
      <c r="F20" s="204"/>
      <c r="G20" s="204"/>
      <c r="H20" s="204"/>
      <c r="I20" s="204"/>
      <c r="J20" s="204"/>
      <c r="K20" s="204"/>
      <c r="L20" s="204"/>
      <c r="M20" s="204"/>
      <c r="N20" s="204"/>
      <c r="O20" s="205"/>
      <c r="P20" s="205"/>
      <c r="Q20" s="205"/>
      <c r="R20" s="205"/>
      <c r="S20" s="205"/>
      <c r="T20" s="205"/>
      <c r="U20" s="205"/>
      <c r="V20" s="205"/>
      <c r="W20" s="205"/>
      <c r="X20" s="205"/>
      <c r="Y20" s="205"/>
      <c r="Z20" s="205"/>
      <c r="AA20" s="205"/>
      <c r="AB20" s="205"/>
      <c r="AC20" s="205"/>
      <c r="AD20" s="205"/>
      <c r="AE20" s="205"/>
      <c r="AF20" s="205"/>
      <c r="AG20" s="205"/>
      <c r="AH20" s="205"/>
      <c r="AI20" s="204"/>
      <c r="AJ20" s="204"/>
      <c r="AK20" s="204"/>
      <c r="AL20" s="204"/>
      <c r="AM20" s="204"/>
      <c r="AN20" s="204"/>
      <c r="AO20" s="204"/>
      <c r="AP20" s="204"/>
      <c r="AQ20" s="206"/>
      <c r="AR20" s="206"/>
      <c r="AS20" s="206"/>
      <c r="AT20" s="206"/>
    </row>
    <row r="21" spans="1:47" ht="39" customHeight="1">
      <c r="A21" s="206"/>
      <c r="B21" s="204"/>
      <c r="C21" s="204"/>
      <c r="D21" s="204"/>
      <c r="E21" s="204"/>
      <c r="F21" s="204"/>
      <c r="G21" s="204"/>
      <c r="H21" s="204"/>
      <c r="I21" s="204"/>
      <c r="J21" s="204"/>
      <c r="K21" s="204"/>
      <c r="L21" s="204"/>
      <c r="M21" s="204"/>
      <c r="N21" s="204"/>
      <c r="O21" s="205"/>
      <c r="P21" s="205"/>
      <c r="Q21" s="205"/>
      <c r="R21" s="205"/>
      <c r="S21" s="205"/>
      <c r="T21" s="205"/>
      <c r="U21" s="205"/>
      <c r="V21" s="205"/>
      <c r="W21" s="205"/>
      <c r="X21" s="205"/>
      <c r="Y21" s="205"/>
      <c r="Z21" s="205"/>
      <c r="AA21" s="205"/>
      <c r="AB21" s="205"/>
      <c r="AC21" s="205"/>
      <c r="AD21" s="205"/>
      <c r="AE21" s="205"/>
      <c r="AF21" s="205"/>
      <c r="AG21" s="205"/>
      <c r="AH21" s="205"/>
      <c r="AI21" s="204"/>
      <c r="AJ21" s="204"/>
      <c r="AK21" s="204"/>
      <c r="AL21" s="204"/>
      <c r="AM21" s="204"/>
      <c r="AN21" s="204"/>
      <c r="AO21" s="204"/>
      <c r="AP21" s="204"/>
      <c r="AQ21" s="206"/>
      <c r="AR21" s="206"/>
      <c r="AS21" s="206"/>
      <c r="AT21" s="206"/>
    </row>
    <row r="22" spans="1:47" ht="39" customHeight="1">
      <c r="A22" s="206"/>
      <c r="B22" s="204"/>
      <c r="C22" s="204"/>
      <c r="D22" s="204"/>
      <c r="E22" s="204"/>
      <c r="F22" s="204"/>
      <c r="G22" s="204"/>
      <c r="H22" s="204"/>
      <c r="I22" s="204"/>
      <c r="J22" s="204"/>
      <c r="K22" s="204"/>
      <c r="L22" s="204"/>
      <c r="M22" s="204"/>
      <c r="N22" s="204"/>
      <c r="O22" s="205"/>
      <c r="P22" s="205"/>
      <c r="Q22" s="205"/>
      <c r="R22" s="205"/>
      <c r="S22" s="205"/>
      <c r="T22" s="205"/>
      <c r="U22" s="205"/>
      <c r="V22" s="205"/>
      <c r="W22" s="205"/>
      <c r="X22" s="205"/>
      <c r="Y22" s="205"/>
      <c r="Z22" s="205"/>
      <c r="AA22" s="205"/>
      <c r="AB22" s="205"/>
      <c r="AC22" s="205"/>
      <c r="AD22" s="205"/>
      <c r="AE22" s="205"/>
      <c r="AF22" s="205"/>
      <c r="AG22" s="205"/>
      <c r="AH22" s="205"/>
      <c r="AI22" s="204"/>
      <c r="AJ22" s="204"/>
      <c r="AK22" s="204"/>
      <c r="AL22" s="204"/>
      <c r="AM22" s="204"/>
      <c r="AN22" s="204"/>
      <c r="AO22" s="204"/>
      <c r="AP22" s="204"/>
      <c r="AQ22" s="206"/>
      <c r="AR22" s="206"/>
      <c r="AS22" s="206"/>
      <c r="AT22" s="206"/>
    </row>
    <row r="23" spans="1:47" ht="19.25" customHeight="1">
      <c r="A23" s="206"/>
      <c r="B23" s="204"/>
      <c r="C23" s="204"/>
      <c r="D23" s="204"/>
      <c r="E23" s="204"/>
      <c r="F23" s="204"/>
      <c r="G23" s="204"/>
      <c r="H23" s="204"/>
      <c r="I23" s="204"/>
      <c r="J23" s="204"/>
      <c r="K23" s="204"/>
      <c r="L23" s="204"/>
      <c r="M23" s="204"/>
      <c r="N23" s="204"/>
      <c r="O23" s="205"/>
      <c r="P23" s="205"/>
      <c r="Q23" s="205"/>
      <c r="R23" s="205"/>
      <c r="S23" s="205"/>
      <c r="T23" s="205"/>
      <c r="U23" s="205"/>
      <c r="V23" s="205"/>
      <c r="W23" s="205"/>
      <c r="X23" s="205"/>
      <c r="Y23" s="205"/>
      <c r="Z23" s="205"/>
      <c r="AA23" s="205"/>
      <c r="AB23" s="205"/>
      <c r="AC23" s="205"/>
      <c r="AD23" s="205"/>
      <c r="AE23" s="205"/>
      <c r="AF23" s="205"/>
      <c r="AG23" s="205"/>
      <c r="AH23" s="205"/>
      <c r="AI23" s="204"/>
      <c r="AJ23" s="204"/>
      <c r="AK23" s="204"/>
      <c r="AL23" s="204"/>
      <c r="AM23" s="204"/>
      <c r="AN23" s="204"/>
      <c r="AO23" s="204"/>
      <c r="AP23" s="204"/>
      <c r="AQ23" s="206"/>
      <c r="AR23" s="206"/>
      <c r="AS23" s="206"/>
      <c r="AT23" s="206"/>
    </row>
    <row r="24" spans="1:47" ht="19.25" customHeight="1">
      <c r="A24" s="206"/>
      <c r="B24" s="204"/>
      <c r="C24" s="204"/>
      <c r="D24" s="204"/>
      <c r="E24" s="204"/>
      <c r="F24" s="204"/>
      <c r="G24" s="204"/>
      <c r="H24" s="204"/>
      <c r="I24" s="204"/>
      <c r="J24" s="204"/>
      <c r="K24" s="204"/>
      <c r="L24" s="204"/>
      <c r="M24" s="204"/>
      <c r="N24" s="204"/>
      <c r="O24" s="205"/>
      <c r="P24" s="205"/>
      <c r="Q24" s="205"/>
      <c r="R24" s="205"/>
      <c r="S24" s="205"/>
      <c r="T24" s="205"/>
      <c r="U24" s="205"/>
      <c r="V24" s="205"/>
      <c r="W24" s="205"/>
      <c r="X24" s="205"/>
      <c r="Y24" s="205"/>
      <c r="Z24" s="205"/>
      <c r="AA24" s="205"/>
      <c r="AB24" s="205"/>
      <c r="AC24" s="205"/>
      <c r="AD24" s="205"/>
      <c r="AE24" s="205"/>
      <c r="AF24" s="205"/>
      <c r="AG24" s="205"/>
      <c r="AH24" s="205"/>
      <c r="AI24" s="204"/>
      <c r="AJ24" s="204"/>
      <c r="AK24" s="204"/>
      <c r="AL24" s="204"/>
      <c r="AM24" s="204"/>
      <c r="AN24" s="204"/>
      <c r="AO24" s="204"/>
      <c r="AP24" s="204"/>
      <c r="AQ24" s="206"/>
      <c r="AR24" s="206"/>
      <c r="AS24" s="206"/>
      <c r="AT24" s="206"/>
    </row>
    <row r="25" spans="1:47" ht="19.25" customHeight="1">
      <c r="A25" s="206"/>
      <c r="B25" s="204"/>
      <c r="C25" s="204"/>
      <c r="D25" s="204"/>
      <c r="E25" s="204"/>
      <c r="F25" s="204"/>
      <c r="G25" s="204"/>
      <c r="H25" s="204"/>
      <c r="I25" s="204"/>
      <c r="J25" s="204"/>
      <c r="K25" s="204"/>
      <c r="L25" s="204"/>
      <c r="M25" s="204"/>
      <c r="N25" s="204"/>
      <c r="O25" s="205"/>
      <c r="P25" s="205"/>
      <c r="Q25" s="205"/>
      <c r="R25" s="205"/>
      <c r="S25" s="205"/>
      <c r="T25" s="205"/>
      <c r="U25" s="205"/>
      <c r="V25" s="205"/>
      <c r="W25" s="205"/>
      <c r="X25" s="205"/>
      <c r="Y25" s="205"/>
      <c r="Z25" s="205"/>
      <c r="AA25" s="205"/>
      <c r="AB25" s="205"/>
      <c r="AC25" s="205"/>
      <c r="AD25" s="205"/>
      <c r="AE25" s="205"/>
      <c r="AF25" s="205"/>
      <c r="AG25" s="205"/>
      <c r="AH25" s="205"/>
      <c r="AI25" s="204"/>
      <c r="AJ25" s="204"/>
      <c r="AK25" s="204"/>
      <c r="AL25" s="204"/>
      <c r="AM25" s="204"/>
      <c r="AN25" s="204"/>
      <c r="AO25" s="204"/>
      <c r="AP25" s="204"/>
      <c r="AQ25" s="206"/>
      <c r="AR25" s="206"/>
      <c r="AS25" s="206"/>
      <c r="AT25" s="206"/>
    </row>
    <row r="26" spans="1:47" ht="17.25" customHeight="1">
      <c r="A26" s="264"/>
      <c r="B26" s="1698"/>
      <c r="C26" s="1698"/>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c r="AI26" s="1698"/>
      <c r="AJ26" s="1698"/>
      <c r="AK26" s="1698"/>
      <c r="AL26" s="1698"/>
      <c r="AM26" s="1698"/>
      <c r="AN26" s="1698"/>
      <c r="AO26" s="1698"/>
      <c r="AP26" s="1698"/>
      <c r="AQ26" s="1698"/>
      <c r="AR26" s="1698"/>
      <c r="AS26" s="1698"/>
      <c r="AT26" s="1698"/>
      <c r="AU26" s="264"/>
    </row>
    <row r="27" spans="1:47" s="203" customFormat="1" ht="31.25" customHeight="1">
      <c r="A27" s="265"/>
      <c r="Z27" s="1699"/>
      <c r="AA27" s="1699"/>
      <c r="AB27" s="1699"/>
      <c r="AC27" s="1699"/>
      <c r="AD27" s="1699"/>
      <c r="AE27" s="1699"/>
      <c r="AF27" s="1699"/>
      <c r="AG27" s="1699"/>
      <c r="AH27" s="1699"/>
      <c r="AI27" s="1699"/>
      <c r="AJ27" s="1699"/>
      <c r="AK27" s="1699"/>
      <c r="AL27" s="1699"/>
      <c r="AM27" s="1699"/>
      <c r="AN27" s="1699"/>
      <c r="AO27" s="1699"/>
      <c r="AP27" s="1699"/>
      <c r="AQ27" s="1699"/>
      <c r="AR27" s="1699"/>
      <c r="AS27" s="1699"/>
      <c r="AT27" s="1699"/>
      <c r="AU27" s="265"/>
    </row>
    <row r="28" spans="1:47" ht="17.75" customHeight="1">
      <c r="A28" s="264"/>
      <c r="B28" s="1700"/>
      <c r="C28" s="1700"/>
      <c r="D28" s="1700"/>
      <c r="E28" s="1700"/>
      <c r="F28" s="1700"/>
      <c r="G28" s="1700"/>
      <c r="H28" s="1700"/>
      <c r="I28" s="1700"/>
      <c r="J28" s="1700"/>
      <c r="K28" s="1700"/>
      <c r="L28" s="1700"/>
      <c r="M28" s="1700"/>
      <c r="N28" s="1700"/>
      <c r="O28" s="1700"/>
      <c r="P28" s="1700"/>
      <c r="Q28" s="1700"/>
      <c r="R28" s="1700"/>
      <c r="S28" s="1700"/>
      <c r="T28" s="1700"/>
      <c r="U28" s="1700"/>
      <c r="V28" s="1700"/>
      <c r="W28" s="1700"/>
      <c r="X28" s="1700"/>
      <c r="Y28" s="1700"/>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4"/>
    </row>
    <row r="29" spans="1:47" ht="17.75" customHeight="1">
      <c r="A29" s="264"/>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4"/>
    </row>
    <row r="30" spans="1:47" ht="39.5" customHeight="1">
      <c r="A30" s="1701"/>
      <c r="B30" s="1701"/>
      <c r="C30" s="1701"/>
      <c r="D30" s="1701"/>
      <c r="E30" s="1701"/>
      <c r="F30" s="1701"/>
      <c r="G30" s="1701"/>
      <c r="H30" s="1701"/>
      <c r="I30" s="1701"/>
      <c r="J30" s="1701"/>
      <c r="K30" s="1701"/>
      <c r="L30" s="1701"/>
      <c r="M30" s="1701"/>
      <c r="N30" s="1701"/>
      <c r="O30" s="1701"/>
      <c r="P30" s="1701"/>
      <c r="Q30" s="1701"/>
      <c r="R30" s="1701"/>
      <c r="S30" s="1701"/>
      <c r="T30" s="1701"/>
      <c r="U30" s="1701"/>
      <c r="V30" s="1701"/>
      <c r="W30" s="1701"/>
      <c r="X30" s="1701"/>
      <c r="Y30" s="1701"/>
      <c r="Z30" s="1701"/>
      <c r="AA30" s="1701"/>
      <c r="AB30" s="1701"/>
      <c r="AC30" s="1701"/>
      <c r="AD30" s="1701"/>
      <c r="AE30" s="1701"/>
      <c r="AF30" s="1701"/>
      <c r="AG30" s="1701"/>
      <c r="AH30" s="1701"/>
      <c r="AI30" s="1701"/>
      <c r="AJ30" s="1701"/>
      <c r="AK30" s="1701"/>
      <c r="AL30" s="1701"/>
      <c r="AM30" s="1701"/>
      <c r="AN30" s="1701"/>
      <c r="AO30" s="1701"/>
      <c r="AP30" s="1701"/>
      <c r="AQ30" s="1701"/>
      <c r="AR30" s="1701"/>
      <c r="AS30" s="1701"/>
      <c r="AT30" s="1701"/>
      <c r="AU30" s="1701"/>
    </row>
    <row r="31" spans="1:47" ht="14.25" customHeight="1">
      <c r="A31" s="1691"/>
      <c r="B31" s="1691"/>
      <c r="C31" s="1691"/>
      <c r="D31" s="1691"/>
      <c r="E31" s="1691"/>
      <c r="F31" s="1691"/>
      <c r="G31" s="1691"/>
      <c r="H31" s="1691"/>
      <c r="I31" s="1691"/>
      <c r="J31" s="1691"/>
      <c r="K31" s="1691"/>
      <c r="L31" s="1691"/>
      <c r="M31" s="1691"/>
      <c r="N31" s="1691"/>
      <c r="O31" s="1691"/>
      <c r="P31" s="1691"/>
      <c r="Q31" s="1691"/>
      <c r="R31" s="1691"/>
      <c r="S31" s="1691"/>
      <c r="T31" s="1691"/>
      <c r="U31" s="1691"/>
      <c r="V31" s="1691"/>
      <c r="W31" s="1691"/>
      <c r="X31" s="1691"/>
      <c r="Y31" s="1691"/>
      <c r="Z31" s="1691"/>
      <c r="AA31" s="1691"/>
      <c r="AB31" s="1691"/>
      <c r="AC31" s="1691"/>
      <c r="AD31" s="1691"/>
      <c r="AE31" s="1691"/>
      <c r="AF31" s="1691"/>
      <c r="AG31" s="1691"/>
      <c r="AH31" s="1691"/>
      <c r="AI31" s="1691"/>
      <c r="AJ31" s="1691"/>
      <c r="AK31" s="1691"/>
      <c r="AL31" s="1691"/>
      <c r="AM31" s="1691"/>
      <c r="AN31" s="1691"/>
      <c r="AO31" s="1691"/>
      <c r="AP31" s="1691"/>
      <c r="AQ31" s="1692"/>
      <c r="AR31" s="1692"/>
      <c r="AS31" s="1692"/>
      <c r="AT31" s="1692"/>
      <c r="AU31" s="264"/>
    </row>
    <row r="32" spans="1:47" ht="14.25" customHeight="1">
      <c r="A32" s="1691"/>
      <c r="B32" s="1691"/>
      <c r="C32" s="1691"/>
      <c r="D32" s="1691"/>
      <c r="E32" s="1691"/>
      <c r="F32" s="1691"/>
      <c r="G32" s="1691"/>
      <c r="H32" s="1691"/>
      <c r="I32" s="1691"/>
      <c r="J32" s="1691"/>
      <c r="K32" s="1691"/>
      <c r="L32" s="1691"/>
      <c r="M32" s="1691"/>
      <c r="N32" s="1691"/>
      <c r="O32" s="1691"/>
      <c r="P32" s="1691"/>
      <c r="Q32" s="1691"/>
      <c r="R32" s="1691"/>
      <c r="S32" s="1691"/>
      <c r="T32" s="1691"/>
      <c r="U32" s="1691"/>
      <c r="V32" s="1691"/>
      <c r="W32" s="1691"/>
      <c r="X32" s="1691"/>
      <c r="Y32" s="1691"/>
      <c r="Z32" s="1691"/>
      <c r="AA32" s="1691"/>
      <c r="AB32" s="1691"/>
      <c r="AC32" s="1691"/>
      <c r="AD32" s="1691"/>
      <c r="AE32" s="1691"/>
      <c r="AF32" s="1691"/>
      <c r="AG32" s="1691"/>
      <c r="AH32" s="1691"/>
      <c r="AI32" s="1691"/>
      <c r="AJ32" s="1691"/>
      <c r="AK32" s="1691"/>
      <c r="AL32" s="1691"/>
      <c r="AM32" s="1691"/>
      <c r="AN32" s="1691"/>
      <c r="AO32" s="1691"/>
      <c r="AP32" s="1691"/>
      <c r="AQ32" s="1692"/>
      <c r="AR32" s="1692"/>
      <c r="AS32" s="1692"/>
      <c r="AT32" s="1692"/>
      <c r="AU32" s="264"/>
    </row>
    <row r="33" spans="1:47" ht="14.25" customHeight="1">
      <c r="A33" s="1691"/>
      <c r="B33" s="1691"/>
      <c r="C33" s="1691"/>
      <c r="D33" s="1691"/>
      <c r="E33" s="1691"/>
      <c r="F33" s="1691"/>
      <c r="G33" s="1691"/>
      <c r="H33" s="1691"/>
      <c r="I33" s="1691"/>
      <c r="J33" s="1691"/>
      <c r="K33" s="1691"/>
      <c r="L33" s="1691"/>
      <c r="M33" s="1691"/>
      <c r="N33" s="1691"/>
      <c r="O33" s="1691"/>
      <c r="P33" s="1691"/>
      <c r="Q33" s="1691"/>
      <c r="R33" s="1691"/>
      <c r="S33" s="1691"/>
      <c r="T33" s="1691"/>
      <c r="U33" s="1691"/>
      <c r="V33" s="1691"/>
      <c r="W33" s="1691"/>
      <c r="X33" s="1691"/>
      <c r="Y33" s="1691"/>
      <c r="Z33" s="1691"/>
      <c r="AA33" s="1691"/>
      <c r="AB33" s="1691"/>
      <c r="AC33" s="1691"/>
      <c r="AD33" s="1691"/>
      <c r="AE33" s="1691"/>
      <c r="AF33" s="1691"/>
      <c r="AG33" s="1691"/>
      <c r="AH33" s="1691"/>
      <c r="AI33" s="1691"/>
      <c r="AJ33" s="1691"/>
      <c r="AK33" s="1691"/>
      <c r="AL33" s="1691"/>
      <c r="AM33" s="1691"/>
      <c r="AN33" s="1691"/>
      <c r="AO33" s="1691"/>
      <c r="AP33" s="1691"/>
      <c r="AQ33" s="1692"/>
      <c r="AR33" s="1692"/>
      <c r="AS33" s="1692"/>
      <c r="AT33" s="1692"/>
      <c r="AU33" s="264"/>
    </row>
    <row r="34" spans="1:47" ht="13.25" customHeight="1">
      <c r="A34" s="1691"/>
      <c r="B34" s="1691"/>
      <c r="C34" s="1691"/>
      <c r="D34" s="1691"/>
      <c r="E34" s="1691"/>
      <c r="F34" s="1691"/>
      <c r="G34" s="1691"/>
      <c r="H34" s="1691"/>
      <c r="I34" s="1691"/>
      <c r="J34" s="1691"/>
      <c r="K34" s="1691"/>
      <c r="L34" s="1691"/>
      <c r="M34" s="1691"/>
      <c r="N34" s="1691"/>
      <c r="O34" s="1691"/>
      <c r="P34" s="1691"/>
      <c r="Q34" s="1691"/>
      <c r="R34" s="1691"/>
      <c r="S34" s="1691"/>
      <c r="T34" s="1691"/>
      <c r="U34" s="1691"/>
      <c r="V34" s="1691"/>
      <c r="W34" s="1691"/>
      <c r="X34" s="1691"/>
      <c r="Y34" s="1691"/>
      <c r="Z34" s="1691"/>
      <c r="AA34" s="1691"/>
      <c r="AB34" s="1691"/>
      <c r="AC34" s="1691"/>
      <c r="AD34" s="1691"/>
      <c r="AE34" s="1691"/>
      <c r="AF34" s="1691"/>
      <c r="AG34" s="1691"/>
      <c r="AH34" s="1691"/>
      <c r="AI34" s="1691"/>
      <c r="AJ34" s="1691"/>
      <c r="AK34" s="1691"/>
      <c r="AL34" s="1691"/>
      <c r="AM34" s="1691"/>
      <c r="AN34" s="1691"/>
      <c r="AO34" s="1691"/>
      <c r="AP34" s="1691"/>
      <c r="AQ34" s="1692"/>
      <c r="AR34" s="1692"/>
      <c r="AS34" s="1692"/>
      <c r="AT34" s="1692"/>
      <c r="AU34" s="264"/>
    </row>
    <row r="35" spans="1:47" ht="15" customHeight="1">
      <c r="A35" s="1691"/>
      <c r="B35" s="1691"/>
      <c r="C35" s="1691"/>
      <c r="D35" s="1691"/>
      <c r="E35" s="1691"/>
      <c r="F35" s="1691"/>
      <c r="G35" s="1691"/>
      <c r="H35" s="1691"/>
      <c r="I35" s="1691"/>
      <c r="J35" s="1691"/>
      <c r="K35" s="1691"/>
      <c r="L35" s="1691"/>
      <c r="M35" s="1691"/>
      <c r="N35" s="1691"/>
      <c r="O35" s="1691"/>
      <c r="P35" s="1691"/>
      <c r="Q35" s="1691"/>
      <c r="R35" s="1691"/>
      <c r="S35" s="1691"/>
      <c r="T35" s="1691"/>
      <c r="U35" s="1691"/>
      <c r="V35" s="1691"/>
      <c r="W35" s="1691"/>
      <c r="X35" s="1691"/>
      <c r="Y35" s="1691"/>
      <c r="Z35" s="1691"/>
      <c r="AA35" s="1691"/>
      <c r="AB35" s="1691"/>
      <c r="AC35" s="1691"/>
      <c r="AD35" s="1691"/>
      <c r="AE35" s="1691"/>
      <c r="AF35" s="1691"/>
      <c r="AG35" s="1691"/>
      <c r="AH35" s="1691"/>
      <c r="AI35" s="1691"/>
      <c r="AJ35" s="1691"/>
      <c r="AK35" s="1691"/>
      <c r="AL35" s="1691"/>
      <c r="AM35" s="1691"/>
      <c r="AN35" s="1691"/>
      <c r="AO35" s="1691"/>
      <c r="AP35" s="1691"/>
      <c r="AQ35" s="1692"/>
      <c r="AR35" s="1692"/>
      <c r="AS35" s="1692"/>
      <c r="AT35" s="1692"/>
      <c r="AU35" s="264"/>
    </row>
    <row r="36" spans="1:47" ht="14" customHeight="1">
      <c r="A36" s="1691"/>
      <c r="B36" s="1691"/>
      <c r="C36" s="1691"/>
      <c r="D36" s="1691"/>
      <c r="E36" s="1691"/>
      <c r="F36" s="1691"/>
      <c r="G36" s="1691"/>
      <c r="H36" s="1691"/>
      <c r="I36" s="1691"/>
      <c r="J36" s="1691"/>
      <c r="K36" s="1691"/>
      <c r="L36" s="1691"/>
      <c r="M36" s="1691"/>
      <c r="N36" s="1691"/>
      <c r="O36" s="1691"/>
      <c r="P36" s="1691"/>
      <c r="Q36" s="1691"/>
      <c r="R36" s="1691"/>
      <c r="S36" s="1691"/>
      <c r="T36" s="1691"/>
      <c r="U36" s="1691"/>
      <c r="V36" s="1691"/>
      <c r="W36" s="1691"/>
      <c r="X36" s="1691"/>
      <c r="Y36" s="1691"/>
      <c r="Z36" s="1691"/>
      <c r="AA36" s="1691"/>
      <c r="AB36" s="1691"/>
      <c r="AC36" s="1691"/>
      <c r="AD36" s="1691"/>
      <c r="AE36" s="1691"/>
      <c r="AF36" s="1691"/>
      <c r="AG36" s="1691"/>
      <c r="AH36" s="1691"/>
      <c r="AI36" s="1691"/>
      <c r="AJ36" s="1691"/>
      <c r="AK36" s="1691"/>
      <c r="AL36" s="1691"/>
      <c r="AM36" s="1691"/>
      <c r="AN36" s="1691"/>
      <c r="AO36" s="1691"/>
      <c r="AP36" s="1691"/>
      <c r="AQ36" s="1690"/>
      <c r="AR36" s="1690"/>
      <c r="AS36" s="1690"/>
      <c r="AT36" s="1690"/>
      <c r="AU36" s="264"/>
    </row>
    <row r="37" spans="1:47" ht="14" customHeight="1">
      <c r="A37" s="1691"/>
      <c r="B37" s="1691"/>
      <c r="C37" s="1691"/>
      <c r="D37" s="1691"/>
      <c r="E37" s="1691"/>
      <c r="F37" s="1691"/>
      <c r="G37" s="1691"/>
      <c r="H37" s="1691"/>
      <c r="I37" s="1691"/>
      <c r="J37" s="1691"/>
      <c r="K37" s="1691"/>
      <c r="L37" s="1691"/>
      <c r="M37" s="1691"/>
      <c r="N37" s="1691"/>
      <c r="O37" s="1691"/>
      <c r="P37" s="1691"/>
      <c r="Q37" s="1691"/>
      <c r="R37" s="1691"/>
      <c r="S37" s="1691"/>
      <c r="T37" s="1691"/>
      <c r="U37" s="1691"/>
      <c r="V37" s="1691"/>
      <c r="W37" s="1691"/>
      <c r="X37" s="1691"/>
      <c r="Y37" s="1691"/>
      <c r="Z37" s="1691"/>
      <c r="AA37" s="1691"/>
      <c r="AB37" s="1691"/>
      <c r="AC37" s="1691"/>
      <c r="AD37" s="1691"/>
      <c r="AE37" s="1691"/>
      <c r="AF37" s="1691"/>
      <c r="AG37" s="1691"/>
      <c r="AH37" s="1691"/>
      <c r="AI37" s="1691"/>
      <c r="AJ37" s="1691"/>
      <c r="AK37" s="1691"/>
      <c r="AL37" s="1691"/>
      <c r="AM37" s="1691"/>
      <c r="AN37" s="1691"/>
      <c r="AO37" s="1691"/>
      <c r="AP37" s="1691"/>
      <c r="AQ37" s="1690"/>
      <c r="AR37" s="1690"/>
      <c r="AS37" s="1690"/>
      <c r="AT37" s="1690"/>
      <c r="AU37" s="264"/>
    </row>
    <row r="38" spans="1:47" ht="17" customHeight="1">
      <c r="A38" s="1689"/>
      <c r="B38" s="1689"/>
      <c r="C38" s="1689"/>
      <c r="D38" s="1689"/>
      <c r="E38" s="1689"/>
      <c r="F38" s="1689"/>
      <c r="G38" s="1689"/>
      <c r="H38" s="1689"/>
      <c r="I38" s="1689"/>
      <c r="J38" s="1689"/>
      <c r="K38" s="1689"/>
      <c r="L38" s="1689"/>
      <c r="M38" s="1689"/>
      <c r="N38" s="1689"/>
      <c r="O38" s="1689"/>
      <c r="P38" s="1689"/>
      <c r="Q38" s="1689"/>
      <c r="R38" s="1689"/>
      <c r="S38" s="1689"/>
      <c r="T38" s="1689"/>
      <c r="U38" s="1689"/>
      <c r="V38" s="1689"/>
      <c r="W38" s="1689"/>
      <c r="X38" s="1689"/>
      <c r="Y38" s="1689"/>
      <c r="Z38" s="1689"/>
      <c r="AA38" s="1689"/>
      <c r="AB38" s="1689"/>
      <c r="AC38" s="1689"/>
      <c r="AD38" s="1689"/>
      <c r="AE38" s="1689"/>
      <c r="AF38" s="1689"/>
      <c r="AG38" s="1689"/>
      <c r="AH38" s="1689"/>
      <c r="AI38" s="1689"/>
      <c r="AJ38" s="1689"/>
      <c r="AK38" s="1689"/>
      <c r="AL38" s="1689"/>
      <c r="AM38" s="1689"/>
      <c r="AN38" s="1689"/>
      <c r="AO38" s="1689"/>
      <c r="AP38" s="1689"/>
      <c r="AQ38" s="1690"/>
      <c r="AR38" s="1690"/>
      <c r="AS38" s="1690"/>
      <c r="AT38" s="1690"/>
      <c r="AU38" s="264"/>
    </row>
    <row r="39" spans="1:47" ht="19.25" customHeight="1">
      <c r="A39" s="1689"/>
      <c r="B39" s="1689"/>
      <c r="C39" s="1689"/>
      <c r="D39" s="1689"/>
      <c r="E39" s="1689"/>
      <c r="F39" s="1689"/>
      <c r="G39" s="1689"/>
      <c r="H39" s="1689"/>
      <c r="I39" s="1689"/>
      <c r="J39" s="1689"/>
      <c r="K39" s="1689"/>
      <c r="L39" s="1689"/>
      <c r="M39" s="1689"/>
      <c r="N39" s="1689"/>
      <c r="O39" s="1689"/>
      <c r="P39" s="1689"/>
      <c r="Q39" s="1689"/>
      <c r="R39" s="1689"/>
      <c r="S39" s="1689"/>
      <c r="T39" s="1689"/>
      <c r="U39" s="1689"/>
      <c r="V39" s="1689"/>
      <c r="W39" s="1689"/>
      <c r="X39" s="1689"/>
      <c r="Y39" s="1689"/>
      <c r="Z39" s="1689"/>
      <c r="AA39" s="1689"/>
      <c r="AB39" s="1689"/>
      <c r="AC39" s="1689"/>
      <c r="AD39" s="1689"/>
      <c r="AE39" s="1689"/>
      <c r="AF39" s="1689"/>
      <c r="AG39" s="1689"/>
      <c r="AH39" s="1689"/>
      <c r="AI39" s="1689"/>
      <c r="AJ39" s="1689"/>
      <c r="AK39" s="1689"/>
      <c r="AL39" s="1689"/>
      <c r="AM39" s="1689"/>
      <c r="AN39" s="1689"/>
      <c r="AO39" s="1689"/>
      <c r="AP39" s="1689"/>
      <c r="AQ39" s="1690"/>
      <c r="AR39" s="1690"/>
      <c r="AS39" s="1690"/>
      <c r="AT39" s="1690"/>
      <c r="AU39" s="264"/>
    </row>
    <row r="40" spans="1:47" ht="18" customHeight="1">
      <c r="A40" s="1689"/>
      <c r="B40" s="1689"/>
      <c r="C40" s="1689"/>
      <c r="D40" s="1689"/>
      <c r="E40" s="1689"/>
      <c r="F40" s="1689"/>
      <c r="G40" s="1689"/>
      <c r="H40" s="1689"/>
      <c r="I40" s="1689"/>
      <c r="J40" s="1689"/>
      <c r="K40" s="1689"/>
      <c r="L40" s="1689"/>
      <c r="M40" s="1689"/>
      <c r="N40" s="1689"/>
      <c r="O40" s="1689"/>
      <c r="P40" s="1689"/>
      <c r="Q40" s="1689"/>
      <c r="R40" s="1689"/>
      <c r="S40" s="1689"/>
      <c r="T40" s="1689"/>
      <c r="U40" s="1689"/>
      <c r="V40" s="1689"/>
      <c r="W40" s="1689"/>
      <c r="X40" s="1689"/>
      <c r="Y40" s="1689"/>
      <c r="Z40" s="1689"/>
      <c r="AA40" s="1689"/>
      <c r="AB40" s="1689"/>
      <c r="AC40" s="1689"/>
      <c r="AD40" s="1689"/>
      <c r="AE40" s="1689"/>
      <c r="AF40" s="1689"/>
      <c r="AG40" s="1689"/>
      <c r="AH40" s="1689"/>
      <c r="AI40" s="1689"/>
      <c r="AJ40" s="1689"/>
      <c r="AK40" s="1689"/>
      <c r="AL40" s="1689"/>
      <c r="AM40" s="1689"/>
      <c r="AN40" s="1689"/>
      <c r="AO40" s="1689"/>
      <c r="AP40" s="1689"/>
      <c r="AQ40" s="1690"/>
      <c r="AR40" s="1690"/>
      <c r="AS40" s="1690"/>
      <c r="AT40" s="1690"/>
      <c r="AU40" s="264"/>
    </row>
    <row r="41" spans="1:47" ht="15" customHeight="1">
      <c r="A41" s="1689"/>
      <c r="B41" s="1689"/>
      <c r="C41" s="1689"/>
      <c r="D41" s="1689"/>
      <c r="E41" s="1689"/>
      <c r="F41" s="1689"/>
      <c r="G41" s="1689"/>
      <c r="H41" s="1689"/>
      <c r="I41" s="1689"/>
      <c r="J41" s="1689"/>
      <c r="K41" s="1689"/>
      <c r="L41" s="1689"/>
      <c r="M41" s="1689"/>
      <c r="N41" s="1689"/>
      <c r="O41" s="1689"/>
      <c r="P41" s="1689"/>
      <c r="Q41" s="1689"/>
      <c r="R41" s="1689"/>
      <c r="S41" s="1689"/>
      <c r="T41" s="1689"/>
      <c r="U41" s="1689"/>
      <c r="V41" s="1689"/>
      <c r="W41" s="1689"/>
      <c r="X41" s="1689"/>
      <c r="Y41" s="1689"/>
      <c r="Z41" s="1689"/>
      <c r="AA41" s="1689"/>
      <c r="AB41" s="1689"/>
      <c r="AC41" s="1689"/>
      <c r="AD41" s="1689"/>
      <c r="AE41" s="1689"/>
      <c r="AF41" s="1689"/>
      <c r="AG41" s="1689"/>
      <c r="AH41" s="1689"/>
      <c r="AI41" s="1689"/>
      <c r="AJ41" s="1689"/>
      <c r="AK41" s="1689"/>
      <c r="AL41" s="1689"/>
      <c r="AM41" s="1689"/>
      <c r="AN41" s="1689"/>
      <c r="AO41" s="1689"/>
      <c r="AP41" s="1689"/>
      <c r="AQ41" s="1690"/>
      <c r="AR41" s="1690"/>
      <c r="AS41" s="1690"/>
      <c r="AT41" s="1690"/>
      <c r="AU41" s="264"/>
    </row>
    <row r="42" spans="1:47" ht="16.25" customHeight="1">
      <c r="A42" s="1689"/>
      <c r="B42" s="1689"/>
      <c r="C42" s="1689"/>
      <c r="D42" s="1689"/>
      <c r="E42" s="1689"/>
      <c r="F42" s="1689"/>
      <c r="G42" s="1689"/>
      <c r="H42" s="1689"/>
      <c r="I42" s="1689"/>
      <c r="J42" s="1689"/>
      <c r="K42" s="1689"/>
      <c r="L42" s="1689"/>
      <c r="M42" s="1689"/>
      <c r="N42" s="1689"/>
      <c r="O42" s="1689"/>
      <c r="P42" s="1689"/>
      <c r="Q42" s="1689"/>
      <c r="R42" s="1689"/>
      <c r="S42" s="1689"/>
      <c r="T42" s="1689"/>
      <c r="U42" s="1689"/>
      <c r="V42" s="1689"/>
      <c r="W42" s="1689"/>
      <c r="X42" s="1689"/>
      <c r="Y42" s="1689"/>
      <c r="Z42" s="1689"/>
      <c r="AA42" s="1689"/>
      <c r="AB42" s="1689"/>
      <c r="AC42" s="1689"/>
      <c r="AD42" s="1689"/>
      <c r="AE42" s="1689"/>
      <c r="AF42" s="1689"/>
      <c r="AG42" s="1689"/>
      <c r="AH42" s="1689"/>
      <c r="AI42" s="1689"/>
      <c r="AJ42" s="1689"/>
      <c r="AK42" s="1689"/>
      <c r="AL42" s="1689"/>
      <c r="AM42" s="1689"/>
      <c r="AN42" s="1689"/>
      <c r="AO42" s="1689"/>
      <c r="AP42" s="1689"/>
      <c r="AQ42" s="1690"/>
      <c r="AR42" s="1690"/>
      <c r="AS42" s="1690"/>
      <c r="AT42" s="1690"/>
      <c r="AU42" s="264"/>
    </row>
    <row r="43" spans="1:47" ht="17" customHeight="1">
      <c r="A43" s="1689"/>
      <c r="B43" s="1689"/>
      <c r="C43" s="1689"/>
      <c r="D43" s="1689"/>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89"/>
      <c r="AI43" s="1689"/>
      <c r="AJ43" s="1689"/>
      <c r="AK43" s="1689"/>
      <c r="AL43" s="1689"/>
      <c r="AM43" s="1689"/>
      <c r="AN43" s="1689"/>
      <c r="AO43" s="1689"/>
      <c r="AP43" s="1689"/>
      <c r="AQ43" s="1690"/>
      <c r="AR43" s="1690"/>
      <c r="AS43" s="1690"/>
      <c r="AT43" s="1690"/>
      <c r="AU43" s="264"/>
    </row>
    <row r="44" spans="1:47" ht="16.25" customHeight="1">
      <c r="A44" s="1689"/>
      <c r="B44" s="1689"/>
      <c r="C44" s="1689"/>
      <c r="D44" s="1689"/>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1689"/>
      <c r="AF44" s="1689"/>
      <c r="AG44" s="1689"/>
      <c r="AH44" s="1689"/>
      <c r="AI44" s="1689"/>
      <c r="AJ44" s="1689"/>
      <c r="AK44" s="1689"/>
      <c r="AL44" s="1689"/>
      <c r="AM44" s="1689"/>
      <c r="AN44" s="1689"/>
      <c r="AO44" s="1689"/>
      <c r="AP44" s="1689"/>
      <c r="AQ44" s="1690"/>
      <c r="AR44" s="1690"/>
      <c r="AS44" s="1690"/>
      <c r="AT44" s="1690"/>
      <c r="AU44" s="264"/>
    </row>
    <row r="45" spans="1:47" ht="17" customHeight="1">
      <c r="A45" s="1689"/>
      <c r="B45" s="1689"/>
      <c r="C45" s="1689"/>
      <c r="D45" s="168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1689"/>
      <c r="AF45" s="1689"/>
      <c r="AG45" s="1689"/>
      <c r="AH45" s="1689"/>
      <c r="AI45" s="1689"/>
      <c r="AJ45" s="1689"/>
      <c r="AK45" s="1689"/>
      <c r="AL45" s="1689"/>
      <c r="AM45" s="1689"/>
      <c r="AN45" s="1689"/>
      <c r="AO45" s="1689"/>
      <c r="AP45" s="1689"/>
      <c r="AQ45" s="1690"/>
      <c r="AR45" s="1690"/>
      <c r="AS45" s="1690"/>
      <c r="AT45" s="1690"/>
      <c r="AU45" s="264"/>
    </row>
    <row r="46" spans="1:47" ht="16.25" customHeight="1">
      <c r="A46" s="1689"/>
      <c r="B46" s="1689"/>
      <c r="C46" s="1689"/>
      <c r="D46" s="1689"/>
      <c r="E46" s="1689"/>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1689"/>
      <c r="AF46" s="1689"/>
      <c r="AG46" s="1689"/>
      <c r="AH46" s="1689"/>
      <c r="AI46" s="1689"/>
      <c r="AJ46" s="1689"/>
      <c r="AK46" s="1689"/>
      <c r="AL46" s="1689"/>
      <c r="AM46" s="1689"/>
      <c r="AN46" s="1689"/>
      <c r="AO46" s="1689"/>
      <c r="AP46" s="1689"/>
      <c r="AQ46" s="1690"/>
      <c r="AR46" s="1690"/>
      <c r="AS46" s="1690"/>
      <c r="AT46" s="1690"/>
      <c r="AU46" s="264"/>
    </row>
    <row r="47" spans="1:47" ht="17" customHeight="1">
      <c r="A47" s="1689"/>
      <c r="B47" s="1689"/>
      <c r="C47" s="1689"/>
      <c r="D47" s="1689"/>
      <c r="E47" s="1689"/>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1689"/>
      <c r="AF47" s="1689"/>
      <c r="AG47" s="1689"/>
      <c r="AH47" s="1689"/>
      <c r="AI47" s="1689"/>
      <c r="AJ47" s="1689"/>
      <c r="AK47" s="1689"/>
      <c r="AL47" s="1689"/>
      <c r="AM47" s="1689"/>
      <c r="AN47" s="1689"/>
      <c r="AO47" s="1689"/>
      <c r="AP47" s="1689"/>
      <c r="AQ47" s="1690"/>
      <c r="AR47" s="1690"/>
      <c r="AS47" s="1690"/>
      <c r="AT47" s="1690"/>
      <c r="AU47" s="264"/>
    </row>
    <row r="48" spans="1:47" ht="17" customHeight="1">
      <c r="A48" s="1689"/>
      <c r="B48" s="1689"/>
      <c r="C48" s="1689"/>
      <c r="D48" s="1689"/>
      <c r="E48" s="1689"/>
      <c r="F48" s="1689"/>
      <c r="G48" s="1689"/>
      <c r="H48" s="1689"/>
      <c r="I48" s="1689"/>
      <c r="J48" s="1689"/>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89"/>
      <c r="AI48" s="1689"/>
      <c r="AJ48" s="1689"/>
      <c r="AK48" s="1689"/>
      <c r="AL48" s="1689"/>
      <c r="AM48" s="1689"/>
      <c r="AN48" s="1689"/>
      <c r="AO48" s="1689"/>
      <c r="AP48" s="1689"/>
      <c r="AQ48" s="1690"/>
      <c r="AR48" s="1690"/>
      <c r="AS48" s="1690"/>
      <c r="AT48" s="1690"/>
      <c r="AU48" s="264"/>
    </row>
    <row r="49" spans="1:47" ht="16.25" customHeight="1">
      <c r="A49" s="1689"/>
      <c r="B49" s="1689"/>
      <c r="C49" s="1689"/>
      <c r="D49" s="1689"/>
      <c r="E49" s="1689"/>
      <c r="F49" s="1689"/>
      <c r="G49" s="1689"/>
      <c r="H49" s="1689"/>
      <c r="I49" s="1689"/>
      <c r="J49" s="1689"/>
      <c r="K49" s="1689"/>
      <c r="L49" s="1689"/>
      <c r="M49" s="1689"/>
      <c r="N49" s="1689"/>
      <c r="O49" s="1689"/>
      <c r="P49" s="1689"/>
      <c r="Q49" s="1689"/>
      <c r="R49" s="1689"/>
      <c r="S49" s="1689"/>
      <c r="T49" s="1689"/>
      <c r="U49" s="1689"/>
      <c r="V49" s="1689"/>
      <c r="W49" s="1689"/>
      <c r="X49" s="1689"/>
      <c r="Y49" s="1689"/>
      <c r="Z49" s="1689"/>
      <c r="AA49" s="1689"/>
      <c r="AB49" s="1689"/>
      <c r="AC49" s="1689"/>
      <c r="AD49" s="1689"/>
      <c r="AE49" s="1689"/>
      <c r="AF49" s="1689"/>
      <c r="AG49" s="1689"/>
      <c r="AH49" s="1689"/>
      <c r="AI49" s="1689"/>
      <c r="AJ49" s="1689"/>
      <c r="AK49" s="1689"/>
      <c r="AL49" s="1689"/>
      <c r="AM49" s="1689"/>
      <c r="AN49" s="1689"/>
      <c r="AO49" s="1689"/>
      <c r="AP49" s="1689"/>
      <c r="AQ49" s="1690"/>
      <c r="AR49" s="1690"/>
      <c r="AS49" s="1690"/>
      <c r="AT49" s="1690"/>
      <c r="AU49" s="264"/>
    </row>
    <row r="50" spans="1:47" ht="17" customHeight="1">
      <c r="A50" s="1689"/>
      <c r="B50" s="1689"/>
      <c r="C50" s="1689"/>
      <c r="D50" s="1689"/>
      <c r="E50" s="1689"/>
      <c r="F50" s="1689"/>
      <c r="G50" s="1689"/>
      <c r="H50" s="1689"/>
      <c r="I50" s="1689"/>
      <c r="J50" s="1689"/>
      <c r="K50" s="1689"/>
      <c r="L50" s="1689"/>
      <c r="M50" s="1689"/>
      <c r="N50" s="1689"/>
      <c r="O50" s="1689"/>
      <c r="P50" s="1689"/>
      <c r="Q50" s="1689"/>
      <c r="R50" s="1689"/>
      <c r="S50" s="1689"/>
      <c r="T50" s="1689"/>
      <c r="U50" s="1689"/>
      <c r="V50" s="1689"/>
      <c r="W50" s="1689"/>
      <c r="X50" s="1689"/>
      <c r="Y50" s="1689"/>
      <c r="Z50" s="1689"/>
      <c r="AA50" s="1689"/>
      <c r="AB50" s="1689"/>
      <c r="AC50" s="1689"/>
      <c r="AD50" s="1689"/>
      <c r="AE50" s="1689"/>
      <c r="AF50" s="1689"/>
      <c r="AG50" s="1689"/>
      <c r="AH50" s="1689"/>
      <c r="AI50" s="1689"/>
      <c r="AJ50" s="1689"/>
      <c r="AK50" s="1689"/>
      <c r="AL50" s="1689"/>
      <c r="AM50" s="1689"/>
      <c r="AN50" s="1689"/>
      <c r="AO50" s="1689"/>
      <c r="AP50" s="1689"/>
      <c r="AQ50" s="1690"/>
      <c r="AR50" s="1690"/>
      <c r="AS50" s="1690"/>
      <c r="AT50" s="1690"/>
      <c r="AU50" s="264"/>
    </row>
    <row r="51" spans="1:47" ht="16.25" customHeight="1">
      <c r="A51" s="1689"/>
      <c r="B51" s="1689"/>
      <c r="C51" s="1689"/>
      <c r="D51" s="1689"/>
      <c r="E51" s="1689"/>
      <c r="F51" s="1689"/>
      <c r="G51" s="1689"/>
      <c r="H51" s="1689"/>
      <c r="I51" s="1689"/>
      <c r="J51" s="1689"/>
      <c r="K51" s="1689"/>
      <c r="L51" s="1689"/>
      <c r="M51" s="1689"/>
      <c r="N51" s="1689"/>
      <c r="O51" s="1689"/>
      <c r="P51" s="1689"/>
      <c r="Q51" s="1689"/>
      <c r="R51" s="1689"/>
      <c r="S51" s="1689"/>
      <c r="T51" s="1689"/>
      <c r="U51" s="1689"/>
      <c r="V51" s="1689"/>
      <c r="W51" s="1689"/>
      <c r="X51" s="1689"/>
      <c r="Y51" s="1689"/>
      <c r="Z51" s="1689"/>
      <c r="AA51" s="1689"/>
      <c r="AB51" s="1689"/>
      <c r="AC51" s="1689"/>
      <c r="AD51" s="1689"/>
      <c r="AE51" s="1689"/>
      <c r="AF51" s="1689"/>
      <c r="AG51" s="1689"/>
      <c r="AH51" s="1689"/>
      <c r="AI51" s="1689"/>
      <c r="AJ51" s="1689"/>
      <c r="AK51" s="1689"/>
      <c r="AL51" s="1689"/>
      <c r="AM51" s="1689"/>
      <c r="AN51" s="1689"/>
      <c r="AO51" s="1689"/>
      <c r="AP51" s="1689"/>
      <c r="AQ51" s="1690"/>
      <c r="AR51" s="1690"/>
      <c r="AS51" s="1690"/>
      <c r="AT51" s="1690"/>
      <c r="AU51" s="264"/>
    </row>
    <row r="52" spans="1:47" ht="17" customHeight="1">
      <c r="A52" s="1689"/>
      <c r="B52" s="1689"/>
      <c r="C52" s="1689"/>
      <c r="D52" s="1689"/>
      <c r="E52" s="1689"/>
      <c r="F52" s="1689"/>
      <c r="G52" s="1689"/>
      <c r="H52" s="1689"/>
      <c r="I52" s="1689"/>
      <c r="J52" s="1689"/>
      <c r="K52" s="1689"/>
      <c r="L52" s="1689"/>
      <c r="M52" s="1689"/>
      <c r="N52" s="1689"/>
      <c r="O52" s="1689"/>
      <c r="P52" s="1689"/>
      <c r="Q52" s="1689"/>
      <c r="R52" s="1689"/>
      <c r="S52" s="1689"/>
      <c r="T52" s="1689"/>
      <c r="U52" s="1689"/>
      <c r="V52" s="1689"/>
      <c r="W52" s="1689"/>
      <c r="X52" s="1689"/>
      <c r="Y52" s="1689"/>
      <c r="Z52" s="1689"/>
      <c r="AA52" s="1689"/>
      <c r="AB52" s="1689"/>
      <c r="AC52" s="1689"/>
      <c r="AD52" s="1689"/>
      <c r="AE52" s="1689"/>
      <c r="AF52" s="1689"/>
      <c r="AG52" s="1689"/>
      <c r="AH52" s="1689"/>
      <c r="AI52" s="1689"/>
      <c r="AJ52" s="1689"/>
      <c r="AK52" s="1689"/>
      <c r="AL52" s="1689"/>
      <c r="AM52" s="1689"/>
      <c r="AN52" s="1689"/>
      <c r="AO52" s="1689"/>
      <c r="AP52" s="1689"/>
      <c r="AQ52" s="1690"/>
      <c r="AR52" s="1690"/>
      <c r="AS52" s="1690"/>
      <c r="AT52" s="1690"/>
      <c r="AU52" s="264"/>
    </row>
    <row r="53" spans="1:47" ht="17" customHeight="1">
      <c r="A53" s="1689"/>
      <c r="B53" s="1689"/>
      <c r="C53" s="1689"/>
      <c r="D53" s="1689"/>
      <c r="E53" s="1689"/>
      <c r="F53" s="1689"/>
      <c r="G53" s="1689"/>
      <c r="H53" s="1689"/>
      <c r="I53" s="1689"/>
      <c r="J53" s="1689"/>
      <c r="K53" s="1689"/>
      <c r="L53" s="1689"/>
      <c r="M53" s="1689"/>
      <c r="N53" s="1689"/>
      <c r="O53" s="1689"/>
      <c r="P53" s="1689"/>
      <c r="Q53" s="1689"/>
      <c r="R53" s="1689"/>
      <c r="S53" s="1689"/>
      <c r="T53" s="1689"/>
      <c r="U53" s="1689"/>
      <c r="V53" s="1689"/>
      <c r="W53" s="1689"/>
      <c r="X53" s="1689"/>
      <c r="Y53" s="1689"/>
      <c r="Z53" s="1689"/>
      <c r="AA53" s="1689"/>
      <c r="AB53" s="1689"/>
      <c r="AC53" s="1689"/>
      <c r="AD53" s="1689"/>
      <c r="AE53" s="1689"/>
      <c r="AF53" s="1689"/>
      <c r="AG53" s="1689"/>
      <c r="AH53" s="1689"/>
      <c r="AI53" s="1689"/>
      <c r="AJ53" s="1689"/>
      <c r="AK53" s="1689"/>
      <c r="AL53" s="1689"/>
      <c r="AM53" s="1689"/>
      <c r="AN53" s="1689"/>
      <c r="AO53" s="1689"/>
      <c r="AP53" s="1689"/>
      <c r="AQ53" s="1690"/>
      <c r="AR53" s="1690"/>
      <c r="AS53" s="1690"/>
      <c r="AT53" s="1690"/>
      <c r="AU53" s="264"/>
    </row>
    <row r="54" spans="1:47" ht="15.5" customHeight="1">
      <c r="A54" s="1689"/>
      <c r="B54" s="1689"/>
      <c r="C54" s="1689"/>
      <c r="D54" s="1689"/>
      <c r="E54" s="1689"/>
      <c r="F54" s="1689"/>
      <c r="G54" s="1689"/>
      <c r="H54" s="1689"/>
      <c r="I54" s="1689"/>
      <c r="J54" s="1689"/>
      <c r="K54" s="1689"/>
      <c r="L54" s="1689"/>
      <c r="M54" s="1689"/>
      <c r="N54" s="1689"/>
      <c r="O54" s="1689"/>
      <c r="P54" s="1689"/>
      <c r="Q54" s="1689"/>
      <c r="R54" s="1689"/>
      <c r="S54" s="1689"/>
      <c r="T54" s="1689"/>
      <c r="U54" s="1689"/>
      <c r="V54" s="1689"/>
      <c r="W54" s="1689"/>
      <c r="X54" s="1689"/>
      <c r="Y54" s="1689"/>
      <c r="Z54" s="1689"/>
      <c r="AA54" s="1689"/>
      <c r="AB54" s="1689"/>
      <c r="AC54" s="1689"/>
      <c r="AD54" s="1689"/>
      <c r="AE54" s="1689"/>
      <c r="AF54" s="1689"/>
      <c r="AG54" s="1689"/>
      <c r="AH54" s="1689"/>
      <c r="AI54" s="1689"/>
      <c r="AJ54" s="1689"/>
      <c r="AK54" s="1689"/>
      <c r="AL54" s="1689"/>
      <c r="AM54" s="1689"/>
      <c r="AN54" s="1689"/>
      <c r="AO54" s="1689"/>
      <c r="AP54" s="1689"/>
      <c r="AQ54" s="1690"/>
      <c r="AR54" s="1690"/>
      <c r="AS54" s="1690"/>
      <c r="AT54" s="1690"/>
      <c r="AU54" s="264"/>
    </row>
    <row r="55" spans="1:47" ht="17" customHeight="1"/>
    <row r="56" spans="1:47" ht="14.25" customHeight="1">
      <c r="A56" s="1689"/>
      <c r="B56" s="1689"/>
      <c r="C56" s="1689"/>
      <c r="D56" s="1689"/>
      <c r="E56" s="1689"/>
      <c r="F56" s="1689"/>
      <c r="G56" s="1689"/>
      <c r="H56" s="1689"/>
      <c r="I56" s="1689"/>
      <c r="J56" s="1689"/>
      <c r="K56" s="1689"/>
      <c r="L56" s="1689"/>
      <c r="M56" s="1689"/>
      <c r="N56" s="1689"/>
      <c r="O56" s="1689"/>
      <c r="P56" s="1689"/>
      <c r="Q56" s="1689"/>
      <c r="R56" s="1689"/>
      <c r="S56" s="1689"/>
      <c r="T56" s="1689"/>
      <c r="U56" s="1689"/>
      <c r="V56" s="1689"/>
      <c r="W56" s="1689"/>
      <c r="X56" s="1689"/>
      <c r="Y56" s="1689"/>
      <c r="Z56" s="1689"/>
      <c r="AA56" s="1689"/>
      <c r="AB56" s="1689"/>
      <c r="AC56" s="1689"/>
      <c r="AD56" s="1689"/>
      <c r="AE56" s="1689"/>
      <c r="AF56" s="1689"/>
      <c r="AG56" s="1689"/>
      <c r="AH56" s="1689"/>
      <c r="AI56" s="1689"/>
      <c r="AJ56" s="1689"/>
      <c r="AK56" s="1689"/>
      <c r="AL56" s="1689"/>
      <c r="AM56" s="1689"/>
      <c r="AN56" s="1689"/>
      <c r="AO56" s="1689"/>
      <c r="AP56" s="1689"/>
      <c r="AQ56" s="1690"/>
      <c r="AR56" s="1690"/>
      <c r="AS56" s="1690"/>
      <c r="AT56" s="1690"/>
      <c r="AU56" s="264"/>
    </row>
    <row r="75" spans="1:47">
      <c r="A75" s="1689"/>
      <c r="B75" s="1689"/>
      <c r="C75" s="1689"/>
      <c r="D75" s="1689"/>
      <c r="E75" s="1689"/>
      <c r="F75" s="1689"/>
      <c r="G75" s="1689"/>
      <c r="H75" s="1689"/>
      <c r="I75" s="1689"/>
      <c r="J75" s="1689"/>
      <c r="K75" s="1689"/>
      <c r="L75" s="1689"/>
      <c r="M75" s="1689"/>
      <c r="N75" s="1689"/>
      <c r="O75" s="1689"/>
      <c r="P75" s="1689"/>
      <c r="Q75" s="1689"/>
      <c r="R75" s="1689"/>
      <c r="S75" s="1689"/>
      <c r="T75" s="1689"/>
      <c r="U75" s="1689"/>
      <c r="V75" s="1689"/>
      <c r="W75" s="1689"/>
      <c r="X75" s="1689"/>
      <c r="Y75" s="1689"/>
      <c r="Z75" s="1689"/>
      <c r="AA75" s="1689"/>
      <c r="AB75" s="1689"/>
      <c r="AC75" s="1689"/>
      <c r="AD75" s="1689"/>
      <c r="AE75" s="1689"/>
      <c r="AF75" s="1689"/>
      <c r="AG75" s="1689"/>
      <c r="AH75" s="1689"/>
      <c r="AI75" s="1689"/>
      <c r="AJ75" s="1689"/>
      <c r="AK75" s="1689"/>
      <c r="AL75" s="1689"/>
      <c r="AM75" s="1689"/>
      <c r="AN75" s="1689"/>
      <c r="AO75" s="1689"/>
      <c r="AP75" s="1689"/>
      <c r="AQ75" s="1690"/>
      <c r="AR75" s="1690"/>
      <c r="AS75" s="1690"/>
      <c r="AT75" s="1690"/>
      <c r="AU75" s="264"/>
    </row>
  </sheetData>
  <sheetProtection selectLockedCells="1" selectUnlockedCells="1"/>
  <mergeCells count="95">
    <mergeCell ref="A5:AT5"/>
    <mergeCell ref="A2:X2"/>
    <mergeCell ref="Y2:AT2"/>
    <mergeCell ref="A3:X3"/>
    <mergeCell ref="Y3:AT3"/>
    <mergeCell ref="A4:AT4"/>
    <mergeCell ref="A6:AT6"/>
    <mergeCell ref="A7:AT7"/>
    <mergeCell ref="A8:AT8"/>
    <mergeCell ref="A9:AT9"/>
    <mergeCell ref="B10:N10"/>
    <mergeCell ref="O10:AH10"/>
    <mergeCell ref="AI10:AP10"/>
    <mergeCell ref="AQ10:AT10"/>
    <mergeCell ref="B11:N11"/>
    <mergeCell ref="O11:AH11"/>
    <mergeCell ref="AI11:AP11"/>
    <mergeCell ref="AQ11:AT11"/>
    <mergeCell ref="B12:N12"/>
    <mergeCell ref="O12:AH12"/>
    <mergeCell ref="AI12:AP12"/>
    <mergeCell ref="AQ12:AT12"/>
    <mergeCell ref="B13:N13"/>
    <mergeCell ref="O13:AH13"/>
    <mergeCell ref="AI13:AP13"/>
    <mergeCell ref="AQ13:AT13"/>
    <mergeCell ref="B14:N14"/>
    <mergeCell ref="O14:AH14"/>
    <mergeCell ref="AI14:AP14"/>
    <mergeCell ref="AQ14:AT14"/>
    <mergeCell ref="A31:AP31"/>
    <mergeCell ref="AQ31:AT31"/>
    <mergeCell ref="B15:N15"/>
    <mergeCell ref="O15:AH15"/>
    <mergeCell ref="AI15:AP15"/>
    <mergeCell ref="AQ15:AT15"/>
    <mergeCell ref="B16:N16"/>
    <mergeCell ref="O16:AH16"/>
    <mergeCell ref="AI16:AP16"/>
    <mergeCell ref="AQ16:AT16"/>
    <mergeCell ref="B26:Y26"/>
    <mergeCell ref="Z26:AT26"/>
    <mergeCell ref="Z27:AT27"/>
    <mergeCell ref="B28:Y28"/>
    <mergeCell ref="A30:AU30"/>
    <mergeCell ref="A32:AP32"/>
    <mergeCell ref="AQ32:AT32"/>
    <mergeCell ref="A33:AP33"/>
    <mergeCell ref="AQ33:AT33"/>
    <mergeCell ref="A34:AP34"/>
    <mergeCell ref="AQ34:AT34"/>
    <mergeCell ref="A35:AP35"/>
    <mergeCell ref="AQ35:AT35"/>
    <mergeCell ref="A36:AP36"/>
    <mergeCell ref="AQ36:AT36"/>
    <mergeCell ref="A37:AP37"/>
    <mergeCell ref="AQ37:AT37"/>
    <mergeCell ref="A38:AP38"/>
    <mergeCell ref="AQ38:AT38"/>
    <mergeCell ref="A39:AP39"/>
    <mergeCell ref="AQ39:AT39"/>
    <mergeCell ref="A40:AP40"/>
    <mergeCell ref="AQ40:AT40"/>
    <mergeCell ref="A41:AP41"/>
    <mergeCell ref="AQ41:AT41"/>
    <mergeCell ref="A42:AP42"/>
    <mergeCell ref="AQ42:AT42"/>
    <mergeCell ref="A43:AP43"/>
    <mergeCell ref="AQ43:AT43"/>
    <mergeCell ref="A44:AP44"/>
    <mergeCell ref="AQ44:AT44"/>
    <mergeCell ref="A45:AP45"/>
    <mergeCell ref="AQ45:AT45"/>
    <mergeCell ref="A46:AP46"/>
    <mergeCell ref="AQ46:AT46"/>
    <mergeCell ref="A47:AP47"/>
    <mergeCell ref="AQ47:AT47"/>
    <mergeCell ref="A48:AP48"/>
    <mergeCell ref="AQ48:AT48"/>
    <mergeCell ref="A49:AP49"/>
    <mergeCell ref="AQ49:AT49"/>
    <mergeCell ref="A50:AP50"/>
    <mergeCell ref="AQ50:AT50"/>
    <mergeCell ref="A51:AP51"/>
    <mergeCell ref="AQ51:AT51"/>
    <mergeCell ref="A52:AP52"/>
    <mergeCell ref="AQ52:AT52"/>
    <mergeCell ref="A75:AP75"/>
    <mergeCell ref="AQ75:AT75"/>
    <mergeCell ref="A53:AP53"/>
    <mergeCell ref="AQ53:AT53"/>
    <mergeCell ref="A54:AP54"/>
    <mergeCell ref="AQ54:AT54"/>
    <mergeCell ref="A56:AP56"/>
    <mergeCell ref="AQ56:AT56"/>
  </mergeCells>
  <pageMargins left="0.7" right="0.7" top="0.75" bottom="0.75" header="0.3" footer="0.3"/>
  <pageSetup scale="78" fitToHeight="0" orientation="portrait" verticalDpi="1200" r:id="rId1"/>
  <headerFooter>
    <oddFooter>&amp;L1AF0003 &amp;A&amp;C&amp;KFF0000Printed Copy Uncontrolled.  
Latest Edition on AMG Intranet Site (http://ride.amgeneralintranet.com)&amp;RRev &amp;D</oddFooter>
  </headerFooter>
  <rowBreaks count="1" manualBreakCount="1">
    <brk id="22" max="4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5D16D-F06F-4C05-BB94-87541262B917}">
  <sheetPr codeName="Sheet26">
    <pageSetUpPr fitToPage="1"/>
  </sheetPr>
  <dimension ref="A1:AU78"/>
  <sheetViews>
    <sheetView windowProtection="1" view="pageLayout" zoomScaleNormal="100" zoomScaleSheetLayoutView="100" workbookViewId="0">
      <selection activeCell="B13" sqref="B13:AH13"/>
    </sheetView>
  </sheetViews>
  <sheetFormatPr baseColWidth="10" defaultColWidth="8.83203125" defaultRowHeight="11"/>
  <cols>
    <col min="1" max="1" width="1.1640625" style="190" customWidth="1"/>
    <col min="2" max="2" width="2.33203125" style="202" customWidth="1"/>
    <col min="3" max="6" width="1.1640625" style="202" customWidth="1"/>
    <col min="7" max="7" width="6.83203125" style="202" customWidth="1"/>
    <col min="8" max="8" width="5.6640625" style="202" customWidth="1"/>
    <col min="9" max="9" width="4.6640625" style="202" customWidth="1"/>
    <col min="10" max="10" width="2.33203125" style="202" customWidth="1"/>
    <col min="11" max="11" width="3.33203125" style="202" customWidth="1"/>
    <col min="12" max="12" width="1.1640625" style="202" customWidth="1"/>
    <col min="13" max="17" width="2.33203125" style="202" customWidth="1"/>
    <col min="18" max="18" width="3.33203125" style="202" customWidth="1"/>
    <col min="19" max="20" width="1.1640625" style="202" customWidth="1"/>
    <col min="21" max="21" width="2.33203125" style="202" customWidth="1"/>
    <col min="22" max="22" width="1.1640625" style="202" customWidth="1"/>
    <col min="23" max="23" width="2.33203125" style="202" customWidth="1"/>
    <col min="24" max="27" width="1.1640625" style="202" customWidth="1"/>
    <col min="28" max="28" width="3.33203125" style="202" customWidth="1"/>
    <col min="29" max="30" width="1.1640625" style="202" customWidth="1"/>
    <col min="31" max="31" width="3.33203125" style="202" customWidth="1"/>
    <col min="32" max="34" width="1.1640625" style="202" customWidth="1"/>
    <col min="35" max="35" width="5.6640625" style="202" customWidth="1"/>
    <col min="36" max="36" width="4.6640625" style="202" customWidth="1"/>
    <col min="37" max="37" width="9.33203125" style="202" customWidth="1"/>
    <col min="38" max="38" width="1.1640625" style="202" customWidth="1"/>
    <col min="39" max="40" width="6.83203125" style="202" customWidth="1"/>
    <col min="41" max="48" width="1.1640625" style="202" customWidth="1"/>
    <col min="49" max="49" width="2.33203125" style="202" customWidth="1"/>
    <col min="50" max="16384" width="8.83203125" style="202"/>
  </cols>
  <sheetData>
    <row r="1" spans="1:47" s="186" customFormat="1" ht="43.25" customHeight="1">
      <c r="A1" s="185"/>
      <c r="AU1" s="191"/>
    </row>
    <row r="2" spans="1:47" ht="27.5" customHeight="1">
      <c r="A2" s="1737"/>
      <c r="B2" s="1738"/>
      <c r="C2" s="1738"/>
      <c r="D2" s="1738"/>
      <c r="E2" s="1738"/>
      <c r="F2" s="1738"/>
      <c r="G2" s="1738"/>
      <c r="H2" s="1738"/>
      <c r="I2" s="1738"/>
      <c r="J2" s="1738"/>
      <c r="K2" s="1738"/>
      <c r="L2" s="1738"/>
      <c r="M2" s="1738"/>
      <c r="N2" s="1738"/>
      <c r="O2" s="1738"/>
      <c r="P2" s="1738"/>
      <c r="Q2" s="1738"/>
      <c r="R2" s="1738"/>
      <c r="S2" s="1738"/>
      <c r="T2" s="1738"/>
      <c r="U2" s="1738"/>
      <c r="V2" s="1738"/>
      <c r="W2" s="1738"/>
      <c r="X2" s="1739"/>
      <c r="Y2" s="1740"/>
      <c r="Z2" s="1738"/>
      <c r="AA2" s="1738"/>
      <c r="AB2" s="1738"/>
      <c r="AC2" s="1738"/>
      <c r="AD2" s="1738"/>
      <c r="AE2" s="1738"/>
      <c r="AF2" s="1738"/>
      <c r="AG2" s="1738"/>
      <c r="AH2" s="1738"/>
      <c r="AI2" s="1738"/>
      <c r="AJ2" s="1738"/>
      <c r="AK2" s="1738"/>
      <c r="AL2" s="1738"/>
      <c r="AM2" s="1738"/>
      <c r="AN2" s="1738"/>
      <c r="AO2" s="1738"/>
      <c r="AP2" s="1738"/>
      <c r="AQ2" s="1738"/>
      <c r="AR2" s="1738"/>
      <c r="AS2" s="1738"/>
      <c r="AT2" s="1739"/>
      <c r="AU2" s="192"/>
    </row>
    <row r="3" spans="1:47" s="203" customFormat="1" ht="30.5" customHeight="1">
      <c r="A3" s="1741"/>
      <c r="B3" s="1742"/>
      <c r="C3" s="1742"/>
      <c r="D3" s="1742"/>
      <c r="E3" s="1742"/>
      <c r="F3" s="1742"/>
      <c r="G3" s="1742"/>
      <c r="H3" s="1742"/>
      <c r="I3" s="1742"/>
      <c r="J3" s="1742"/>
      <c r="K3" s="1742"/>
      <c r="L3" s="1742"/>
      <c r="M3" s="1742"/>
      <c r="N3" s="1742"/>
      <c r="O3" s="1742"/>
      <c r="P3" s="1742"/>
      <c r="Q3" s="1742"/>
      <c r="R3" s="1742"/>
      <c r="S3" s="1742"/>
      <c r="T3" s="1742"/>
      <c r="U3" s="1742"/>
      <c r="V3" s="1742"/>
      <c r="W3" s="1742"/>
      <c r="X3" s="1743"/>
      <c r="Y3" s="1744"/>
      <c r="Z3" s="1745"/>
      <c r="AA3" s="1745"/>
      <c r="AB3" s="1745"/>
      <c r="AC3" s="1745"/>
      <c r="AD3" s="1745"/>
      <c r="AE3" s="1745"/>
      <c r="AF3" s="1745"/>
      <c r="AG3" s="1745"/>
      <c r="AH3" s="1745"/>
      <c r="AI3" s="1745"/>
      <c r="AJ3" s="1745"/>
      <c r="AK3" s="1745"/>
      <c r="AL3" s="1745"/>
      <c r="AM3" s="1745"/>
      <c r="AN3" s="1745"/>
      <c r="AO3" s="1745"/>
      <c r="AP3" s="1745"/>
      <c r="AQ3" s="1745"/>
      <c r="AR3" s="1745"/>
      <c r="AS3" s="1745"/>
      <c r="AT3" s="1746"/>
      <c r="AU3" s="193"/>
    </row>
    <row r="4" spans="1:47" ht="70.25" customHeight="1">
      <c r="A4" s="1747"/>
      <c r="B4" s="1708"/>
      <c r="C4" s="1708"/>
      <c r="D4" s="1708"/>
      <c r="E4" s="1708"/>
      <c r="F4" s="1708"/>
      <c r="G4" s="1708"/>
      <c r="H4" s="1708"/>
      <c r="I4" s="1708"/>
      <c r="J4" s="1708"/>
      <c r="K4" s="1708"/>
      <c r="L4" s="1708"/>
      <c r="M4" s="1708"/>
      <c r="N4" s="1708"/>
      <c r="O4" s="1708"/>
      <c r="P4" s="1708"/>
      <c r="Q4" s="1708"/>
      <c r="R4" s="1708"/>
      <c r="S4" s="1708"/>
      <c r="T4" s="1708"/>
      <c r="U4" s="1708"/>
      <c r="V4" s="1708"/>
      <c r="W4" s="1708"/>
      <c r="X4" s="1708"/>
      <c r="Y4" s="1708"/>
      <c r="Z4" s="1708"/>
      <c r="AA4" s="1708"/>
      <c r="AB4" s="1708"/>
      <c r="AC4" s="1708"/>
      <c r="AD4" s="1708"/>
      <c r="AE4" s="1708"/>
      <c r="AF4" s="1708"/>
      <c r="AG4" s="1708"/>
      <c r="AH4" s="1708"/>
      <c r="AI4" s="1708"/>
      <c r="AJ4" s="1708"/>
      <c r="AK4" s="1708"/>
      <c r="AL4" s="1708"/>
      <c r="AM4" s="1708"/>
      <c r="AN4" s="1708"/>
      <c r="AO4" s="1708"/>
      <c r="AP4" s="1708"/>
      <c r="AQ4" s="1708"/>
      <c r="AR4" s="1708"/>
      <c r="AS4" s="1708"/>
      <c r="AT4" s="1708"/>
      <c r="AU4" s="192"/>
    </row>
    <row r="5" spans="1:47" ht="29" customHeight="1">
      <c r="A5" s="1730"/>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1706"/>
      <c r="AG5" s="1706"/>
      <c r="AH5" s="1706"/>
      <c r="AI5" s="1706"/>
      <c r="AJ5" s="1706"/>
      <c r="AK5" s="1706"/>
      <c r="AL5" s="1706"/>
      <c r="AM5" s="1706"/>
      <c r="AN5" s="1706"/>
      <c r="AO5" s="1706"/>
      <c r="AP5" s="1706"/>
      <c r="AQ5" s="1706"/>
      <c r="AR5" s="1706"/>
      <c r="AS5" s="1706"/>
      <c r="AT5" s="1706"/>
      <c r="AU5" s="192"/>
    </row>
    <row r="6" spans="1:47" ht="36" customHeight="1">
      <c r="A6" s="1728"/>
      <c r="B6" s="1704"/>
      <c r="C6" s="1704"/>
      <c r="D6" s="1704"/>
      <c r="E6" s="1704"/>
      <c r="F6" s="1704"/>
      <c r="G6" s="1704"/>
      <c r="H6" s="1704"/>
      <c r="I6" s="1704"/>
      <c r="J6" s="1704"/>
      <c r="K6" s="1704"/>
      <c r="L6" s="1704"/>
      <c r="M6" s="1704"/>
      <c r="N6" s="1704"/>
      <c r="O6" s="1704"/>
      <c r="P6" s="1704"/>
      <c r="Q6" s="1704"/>
      <c r="R6" s="1704"/>
      <c r="S6" s="1704"/>
      <c r="T6" s="1704"/>
      <c r="U6" s="1704"/>
      <c r="V6" s="1704"/>
      <c r="W6" s="1704"/>
      <c r="X6" s="1704"/>
      <c r="Y6" s="1704"/>
      <c r="Z6" s="1704"/>
      <c r="AA6" s="1704"/>
      <c r="AB6" s="1704"/>
      <c r="AC6" s="1704"/>
      <c r="AD6" s="1704"/>
      <c r="AE6" s="1704"/>
      <c r="AF6" s="1704"/>
      <c r="AG6" s="1704"/>
      <c r="AH6" s="1704"/>
      <c r="AI6" s="1704"/>
      <c r="AJ6" s="1704"/>
      <c r="AK6" s="1704"/>
      <c r="AL6" s="1704"/>
      <c r="AM6" s="1704"/>
      <c r="AN6" s="1704"/>
      <c r="AO6" s="1704"/>
      <c r="AP6" s="1704"/>
      <c r="AQ6" s="1704"/>
      <c r="AR6" s="1704"/>
      <c r="AS6" s="1704"/>
      <c r="AT6" s="1704"/>
      <c r="AU6" s="192"/>
    </row>
    <row r="7" spans="1:47" ht="36" customHeight="1">
      <c r="A7" s="1728"/>
      <c r="B7" s="1704"/>
      <c r="C7" s="1704"/>
      <c r="D7" s="1704"/>
      <c r="E7" s="1704"/>
      <c r="F7" s="1704"/>
      <c r="G7" s="1704"/>
      <c r="H7" s="1704"/>
      <c r="I7" s="1704"/>
      <c r="J7" s="1704"/>
      <c r="K7" s="1704"/>
      <c r="L7" s="1704"/>
      <c r="M7" s="1704"/>
      <c r="N7" s="1704"/>
      <c r="O7" s="1704"/>
      <c r="P7" s="1704"/>
      <c r="Q7" s="1704"/>
      <c r="R7" s="1704"/>
      <c r="S7" s="1704"/>
      <c r="T7" s="1704"/>
      <c r="U7" s="1704"/>
      <c r="V7" s="1704"/>
      <c r="W7" s="1704"/>
      <c r="X7" s="1704"/>
      <c r="Y7" s="1704"/>
      <c r="Z7" s="1704"/>
      <c r="AA7" s="1704"/>
      <c r="AB7" s="1704"/>
      <c r="AC7" s="1704"/>
      <c r="AD7" s="1704"/>
      <c r="AE7" s="1704"/>
      <c r="AF7" s="1704"/>
      <c r="AG7" s="1704"/>
      <c r="AH7" s="1704"/>
      <c r="AI7" s="1704"/>
      <c r="AJ7" s="1704"/>
      <c r="AK7" s="1704"/>
      <c r="AL7" s="1704"/>
      <c r="AM7" s="1704"/>
      <c r="AN7" s="1704"/>
      <c r="AO7" s="1704"/>
      <c r="AP7" s="1704"/>
      <c r="AQ7" s="1704"/>
      <c r="AR7" s="1704"/>
      <c r="AS7" s="1704"/>
      <c r="AT7" s="1704"/>
      <c r="AU7" s="192"/>
    </row>
    <row r="8" spans="1:47" ht="50" customHeight="1">
      <c r="A8" s="1729"/>
      <c r="B8" s="1705"/>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1705"/>
      <c r="AC8" s="1705"/>
      <c r="AD8" s="1705"/>
      <c r="AE8" s="1705"/>
      <c r="AF8" s="1705"/>
      <c r="AG8" s="1705"/>
      <c r="AH8" s="1705"/>
      <c r="AI8" s="1705"/>
      <c r="AJ8" s="1705"/>
      <c r="AK8" s="1705"/>
      <c r="AL8" s="1705"/>
      <c r="AM8" s="1705"/>
      <c r="AN8" s="1705"/>
      <c r="AO8" s="1705"/>
      <c r="AP8" s="1705"/>
      <c r="AQ8" s="1705"/>
      <c r="AR8" s="1705"/>
      <c r="AS8" s="1705"/>
      <c r="AT8" s="1705"/>
      <c r="AU8" s="192"/>
    </row>
    <row r="9" spans="1:47" ht="49.5" customHeight="1">
      <c r="A9" s="1730"/>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6"/>
      <c r="AR9" s="1706"/>
      <c r="AS9" s="1706"/>
      <c r="AT9" s="1706"/>
      <c r="AU9" s="192"/>
    </row>
    <row r="10" spans="1:47" ht="15" customHeight="1">
      <c r="A10" s="187"/>
      <c r="B10" s="1731"/>
      <c r="C10" s="1732"/>
      <c r="D10" s="1732"/>
      <c r="E10" s="1732"/>
      <c r="F10" s="1732"/>
      <c r="G10" s="1732"/>
      <c r="H10" s="1732"/>
      <c r="I10" s="1732"/>
      <c r="J10" s="1732"/>
      <c r="K10" s="1732"/>
      <c r="L10" s="1732"/>
      <c r="M10" s="1732"/>
      <c r="N10" s="1733"/>
      <c r="O10" s="1734"/>
      <c r="P10" s="1735"/>
      <c r="Q10" s="1735"/>
      <c r="R10" s="1735"/>
      <c r="S10" s="1735"/>
      <c r="T10" s="1735"/>
      <c r="U10" s="1735"/>
      <c r="V10" s="1735"/>
      <c r="W10" s="1735"/>
      <c r="X10" s="1735"/>
      <c r="Y10" s="1735"/>
      <c r="Z10" s="1735"/>
      <c r="AA10" s="1735"/>
      <c r="AB10" s="1735"/>
      <c r="AC10" s="1735"/>
      <c r="AD10" s="1735"/>
      <c r="AE10" s="1735"/>
      <c r="AF10" s="1735"/>
      <c r="AG10" s="1735"/>
      <c r="AH10" s="1736"/>
      <c r="AI10" s="1734"/>
      <c r="AJ10" s="1735"/>
      <c r="AK10" s="1735"/>
      <c r="AL10" s="1735"/>
      <c r="AM10" s="1735"/>
      <c r="AN10" s="1735"/>
      <c r="AO10" s="1735"/>
      <c r="AP10" s="1736"/>
      <c r="AQ10" s="1707"/>
      <c r="AR10" s="1707"/>
      <c r="AS10" s="1707"/>
      <c r="AT10" s="1707"/>
      <c r="AU10" s="192"/>
    </row>
    <row r="11" spans="1:47" ht="32.5" customHeight="1">
      <c r="A11" s="188"/>
      <c r="B11" s="1715"/>
      <c r="C11" s="1716"/>
      <c r="D11" s="1716"/>
      <c r="E11" s="1716"/>
      <c r="F11" s="1716"/>
      <c r="G11" s="1716"/>
      <c r="H11" s="1716"/>
      <c r="I11" s="1716"/>
      <c r="J11" s="1716"/>
      <c r="K11" s="1716"/>
      <c r="L11" s="1716"/>
      <c r="M11" s="1716"/>
      <c r="N11" s="1717"/>
      <c r="O11" s="1712"/>
      <c r="P11" s="1713"/>
      <c r="Q11" s="1713"/>
      <c r="R11" s="1713"/>
      <c r="S11" s="1713"/>
      <c r="T11" s="1713"/>
      <c r="U11" s="1713"/>
      <c r="V11" s="1713"/>
      <c r="W11" s="1713"/>
      <c r="X11" s="1713"/>
      <c r="Y11" s="1713"/>
      <c r="Z11" s="1713"/>
      <c r="AA11" s="1713"/>
      <c r="AB11" s="1713"/>
      <c r="AC11" s="1713"/>
      <c r="AD11" s="1713"/>
      <c r="AE11" s="1713"/>
      <c r="AF11" s="1713"/>
      <c r="AG11" s="1713"/>
      <c r="AH11" s="1714"/>
      <c r="AI11" s="1715"/>
      <c r="AJ11" s="1716"/>
      <c r="AK11" s="1716"/>
      <c r="AL11" s="1716"/>
      <c r="AM11" s="1716"/>
      <c r="AN11" s="1716"/>
      <c r="AO11" s="1716"/>
      <c r="AP11" s="1717"/>
      <c r="AQ11" s="1696"/>
      <c r="AR11" s="1696"/>
      <c r="AS11" s="1696"/>
      <c r="AT11" s="1696"/>
      <c r="AU11" s="192"/>
    </row>
    <row r="12" spans="1:47" ht="37.25" customHeight="1">
      <c r="A12" s="188"/>
      <c r="B12" s="1715"/>
      <c r="C12" s="1716"/>
      <c r="D12" s="1716"/>
      <c r="E12" s="1716"/>
      <c r="F12" s="1716"/>
      <c r="G12" s="1716"/>
      <c r="H12" s="1716"/>
      <c r="I12" s="1716"/>
      <c r="J12" s="1716"/>
      <c r="K12" s="1716"/>
      <c r="L12" s="1716"/>
      <c r="M12" s="1716"/>
      <c r="N12" s="1717"/>
      <c r="O12" s="1712"/>
      <c r="P12" s="1713"/>
      <c r="Q12" s="1713"/>
      <c r="R12" s="1713"/>
      <c r="S12" s="1713"/>
      <c r="T12" s="1713"/>
      <c r="U12" s="1713"/>
      <c r="V12" s="1713"/>
      <c r="W12" s="1713"/>
      <c r="X12" s="1713"/>
      <c r="Y12" s="1713"/>
      <c r="Z12" s="1713"/>
      <c r="AA12" s="1713"/>
      <c r="AB12" s="1713"/>
      <c r="AC12" s="1713"/>
      <c r="AD12" s="1713"/>
      <c r="AE12" s="1713"/>
      <c r="AF12" s="1713"/>
      <c r="AG12" s="1713"/>
      <c r="AH12" s="1714"/>
      <c r="AI12" s="1715"/>
      <c r="AJ12" s="1716"/>
      <c r="AK12" s="1716"/>
      <c r="AL12" s="1716"/>
      <c r="AM12" s="1716"/>
      <c r="AN12" s="1716"/>
      <c r="AO12" s="1716"/>
      <c r="AP12" s="1717"/>
      <c r="AQ12" s="1696"/>
      <c r="AR12" s="1696"/>
      <c r="AS12" s="1696"/>
      <c r="AT12" s="1696"/>
      <c r="AU12" s="192"/>
    </row>
    <row r="13" spans="1:47" ht="38" customHeight="1">
      <c r="A13" s="188"/>
      <c r="B13" s="1719"/>
      <c r="C13" s="1720"/>
      <c r="D13" s="1720"/>
      <c r="E13" s="1720"/>
      <c r="F13" s="1720"/>
      <c r="G13" s="1720"/>
      <c r="H13" s="1720"/>
      <c r="I13" s="1720"/>
      <c r="J13" s="1720"/>
      <c r="K13" s="1720"/>
      <c r="L13" s="1720"/>
      <c r="M13" s="1720"/>
      <c r="N13" s="1721"/>
      <c r="O13" s="1722"/>
      <c r="P13" s="1723"/>
      <c r="Q13" s="1723"/>
      <c r="R13" s="1723"/>
      <c r="S13" s="1723"/>
      <c r="T13" s="1723"/>
      <c r="U13" s="1723"/>
      <c r="V13" s="1723"/>
      <c r="W13" s="1723"/>
      <c r="X13" s="1723"/>
      <c r="Y13" s="1723"/>
      <c r="Z13" s="1723"/>
      <c r="AA13" s="1723"/>
      <c r="AB13" s="1723"/>
      <c r="AC13" s="1723"/>
      <c r="AD13" s="1723"/>
      <c r="AE13" s="1723"/>
      <c r="AF13" s="1723"/>
      <c r="AG13" s="1723"/>
      <c r="AH13" s="1724"/>
      <c r="AI13" s="1725"/>
      <c r="AJ13" s="1726"/>
      <c r="AK13" s="1726"/>
      <c r="AL13" s="1726"/>
      <c r="AM13" s="1726"/>
      <c r="AN13" s="1726"/>
      <c r="AO13" s="1726"/>
      <c r="AP13" s="1727"/>
      <c r="AQ13" s="1696"/>
      <c r="AR13" s="1696"/>
      <c r="AS13" s="1696"/>
      <c r="AT13" s="1696"/>
      <c r="AU13" s="192"/>
    </row>
    <row r="14" spans="1:47" ht="37.25" customHeight="1">
      <c r="A14" s="188"/>
      <c r="B14" s="1715"/>
      <c r="C14" s="1716"/>
      <c r="D14" s="1716"/>
      <c r="E14" s="1716"/>
      <c r="F14" s="1716"/>
      <c r="G14" s="1716"/>
      <c r="H14" s="1716"/>
      <c r="I14" s="1716"/>
      <c r="J14" s="1716"/>
      <c r="K14" s="1716"/>
      <c r="L14" s="1716"/>
      <c r="M14" s="1716"/>
      <c r="N14" s="1717"/>
      <c r="O14" s="1712"/>
      <c r="P14" s="1713"/>
      <c r="Q14" s="1713"/>
      <c r="R14" s="1713"/>
      <c r="S14" s="1713"/>
      <c r="T14" s="1713"/>
      <c r="U14" s="1713"/>
      <c r="V14" s="1713"/>
      <c r="W14" s="1713"/>
      <c r="X14" s="1713"/>
      <c r="Y14" s="1713"/>
      <c r="Z14" s="1713"/>
      <c r="AA14" s="1713"/>
      <c r="AB14" s="1713"/>
      <c r="AC14" s="1713"/>
      <c r="AD14" s="1713"/>
      <c r="AE14" s="1713"/>
      <c r="AF14" s="1713"/>
      <c r="AG14" s="1713"/>
      <c r="AH14" s="1714"/>
      <c r="AI14" s="1715"/>
      <c r="AJ14" s="1716"/>
      <c r="AK14" s="1716"/>
      <c r="AL14" s="1716"/>
      <c r="AM14" s="1716"/>
      <c r="AN14" s="1716"/>
      <c r="AO14" s="1716"/>
      <c r="AP14" s="1717"/>
      <c r="AQ14" s="1696"/>
      <c r="AR14" s="1696"/>
      <c r="AS14" s="1696"/>
      <c r="AT14" s="1696"/>
      <c r="AU14" s="192"/>
    </row>
    <row r="15" spans="1:47" ht="37.25" customHeight="1">
      <c r="A15" s="188"/>
      <c r="B15" s="1709"/>
      <c r="C15" s="1710"/>
      <c r="D15" s="1710"/>
      <c r="E15" s="1710"/>
      <c r="F15" s="1710"/>
      <c r="G15" s="1710"/>
      <c r="H15" s="1710"/>
      <c r="I15" s="1710"/>
      <c r="J15" s="1710"/>
      <c r="K15" s="1710"/>
      <c r="L15" s="1710"/>
      <c r="M15" s="1710"/>
      <c r="N15" s="1711"/>
      <c r="O15" s="1712"/>
      <c r="P15" s="1713"/>
      <c r="Q15" s="1713"/>
      <c r="R15" s="1713"/>
      <c r="S15" s="1713"/>
      <c r="T15" s="1713"/>
      <c r="U15" s="1713"/>
      <c r="V15" s="1713"/>
      <c r="W15" s="1713"/>
      <c r="X15" s="1713"/>
      <c r="Y15" s="1713"/>
      <c r="Z15" s="1713"/>
      <c r="AA15" s="1713"/>
      <c r="AB15" s="1713"/>
      <c r="AC15" s="1713"/>
      <c r="AD15" s="1713"/>
      <c r="AE15" s="1713"/>
      <c r="AF15" s="1713"/>
      <c r="AG15" s="1713"/>
      <c r="AH15" s="1714"/>
      <c r="AI15" s="1715"/>
      <c r="AJ15" s="1716"/>
      <c r="AK15" s="1716"/>
      <c r="AL15" s="1716"/>
      <c r="AM15" s="1716"/>
      <c r="AN15" s="1716"/>
      <c r="AO15" s="1716"/>
      <c r="AP15" s="1717"/>
      <c r="AQ15" s="1696"/>
      <c r="AR15" s="1696"/>
      <c r="AS15" s="1696"/>
      <c r="AT15" s="1696"/>
      <c r="AU15" s="192"/>
    </row>
    <row r="16" spans="1:47" ht="39" customHeight="1">
      <c r="A16" s="189"/>
      <c r="B16" s="1715"/>
      <c r="C16" s="1716"/>
      <c r="D16" s="1716"/>
      <c r="E16" s="1716"/>
      <c r="F16" s="1716"/>
      <c r="G16" s="1716"/>
      <c r="H16" s="1716"/>
      <c r="I16" s="1716"/>
      <c r="J16" s="1716"/>
      <c r="K16" s="1716"/>
      <c r="L16" s="1716"/>
      <c r="M16" s="1716"/>
      <c r="N16" s="1717"/>
      <c r="O16" s="1712"/>
      <c r="P16" s="1713"/>
      <c r="Q16" s="1713"/>
      <c r="R16" s="1713"/>
      <c r="S16" s="1713"/>
      <c r="T16" s="1713"/>
      <c r="U16" s="1713"/>
      <c r="V16" s="1713"/>
      <c r="W16" s="1713"/>
      <c r="X16" s="1713"/>
      <c r="Y16" s="1713"/>
      <c r="Z16" s="1713"/>
      <c r="AA16" s="1713"/>
      <c r="AB16" s="1713"/>
      <c r="AC16" s="1713"/>
      <c r="AD16" s="1713"/>
      <c r="AE16" s="1713"/>
      <c r="AF16" s="1713"/>
      <c r="AG16" s="1713"/>
      <c r="AH16" s="1714"/>
      <c r="AI16" s="1715"/>
      <c r="AJ16" s="1716"/>
      <c r="AK16" s="1716"/>
      <c r="AL16" s="1716"/>
      <c r="AM16" s="1716"/>
      <c r="AN16" s="1716"/>
      <c r="AO16" s="1716"/>
      <c r="AP16" s="1717"/>
      <c r="AQ16" s="1718"/>
      <c r="AR16" s="1697"/>
      <c r="AS16" s="1697"/>
      <c r="AT16" s="1697"/>
      <c r="AU16" s="192"/>
    </row>
    <row r="17" spans="1:47" ht="39" customHeight="1">
      <c r="A17" s="189"/>
      <c r="B17" s="204"/>
      <c r="C17" s="204"/>
      <c r="D17" s="204"/>
      <c r="E17" s="204"/>
      <c r="F17" s="204"/>
      <c r="G17" s="204"/>
      <c r="H17" s="204"/>
      <c r="I17" s="204"/>
      <c r="J17" s="204"/>
      <c r="K17" s="204"/>
      <c r="L17" s="204"/>
      <c r="M17" s="204"/>
      <c r="N17" s="204"/>
      <c r="O17" s="205"/>
      <c r="P17" s="205"/>
      <c r="Q17" s="205"/>
      <c r="R17" s="205"/>
      <c r="S17" s="205"/>
      <c r="T17" s="205"/>
      <c r="U17" s="205"/>
      <c r="V17" s="205"/>
      <c r="W17" s="205"/>
      <c r="X17" s="205"/>
      <c r="Y17" s="205"/>
      <c r="Z17" s="205"/>
      <c r="AA17" s="205"/>
      <c r="AB17" s="205"/>
      <c r="AC17" s="205"/>
      <c r="AD17" s="205"/>
      <c r="AE17" s="205"/>
      <c r="AF17" s="205"/>
      <c r="AG17" s="205"/>
      <c r="AH17" s="205"/>
      <c r="AI17" s="204"/>
      <c r="AJ17" s="204"/>
      <c r="AK17" s="204"/>
      <c r="AL17" s="204"/>
      <c r="AM17" s="204"/>
      <c r="AN17" s="204"/>
      <c r="AO17" s="204"/>
      <c r="AP17" s="204"/>
      <c r="AQ17" s="206"/>
      <c r="AR17" s="206"/>
      <c r="AS17" s="206"/>
      <c r="AT17" s="206"/>
      <c r="AU17" s="192"/>
    </row>
    <row r="18" spans="1:47" ht="39" customHeight="1">
      <c r="A18" s="189"/>
      <c r="B18" s="204"/>
      <c r="C18" s="204"/>
      <c r="D18" s="204"/>
      <c r="E18" s="204"/>
      <c r="F18" s="204"/>
      <c r="G18" s="204"/>
      <c r="H18" s="204"/>
      <c r="I18" s="204"/>
      <c r="J18" s="204"/>
      <c r="K18" s="204"/>
      <c r="L18" s="204"/>
      <c r="M18" s="204"/>
      <c r="N18" s="204"/>
      <c r="O18" s="205"/>
      <c r="P18" s="205"/>
      <c r="Q18" s="205"/>
      <c r="R18" s="205"/>
      <c r="S18" s="205"/>
      <c r="T18" s="205"/>
      <c r="U18" s="205"/>
      <c r="V18" s="205"/>
      <c r="W18" s="205"/>
      <c r="X18" s="205"/>
      <c r="Y18" s="205"/>
      <c r="Z18" s="205"/>
      <c r="AA18" s="205"/>
      <c r="AB18" s="205"/>
      <c r="AC18" s="205"/>
      <c r="AD18" s="205"/>
      <c r="AE18" s="205"/>
      <c r="AF18" s="205"/>
      <c r="AG18" s="205"/>
      <c r="AH18" s="205"/>
      <c r="AI18" s="204"/>
      <c r="AJ18" s="204"/>
      <c r="AK18" s="204"/>
      <c r="AL18" s="204"/>
      <c r="AM18" s="204"/>
      <c r="AN18" s="204"/>
      <c r="AO18" s="204"/>
      <c r="AP18" s="204"/>
      <c r="AQ18" s="206"/>
      <c r="AR18" s="206"/>
      <c r="AS18" s="206"/>
      <c r="AT18" s="206"/>
      <c r="AU18" s="192"/>
    </row>
    <row r="19" spans="1:47" ht="39" customHeight="1">
      <c r="A19" s="189"/>
      <c r="B19" s="204"/>
      <c r="C19" s="204"/>
      <c r="D19" s="204"/>
      <c r="E19" s="204"/>
      <c r="F19" s="204"/>
      <c r="G19" s="204"/>
      <c r="H19" s="204"/>
      <c r="I19" s="204"/>
      <c r="J19" s="204"/>
      <c r="K19" s="204"/>
      <c r="L19" s="204"/>
      <c r="M19" s="204"/>
      <c r="N19" s="204"/>
      <c r="O19" s="205"/>
      <c r="P19" s="205"/>
      <c r="Q19" s="205"/>
      <c r="R19" s="205"/>
      <c r="S19" s="205"/>
      <c r="T19" s="205"/>
      <c r="U19" s="205"/>
      <c r="V19" s="205"/>
      <c r="W19" s="205"/>
      <c r="X19" s="205"/>
      <c r="Y19" s="205"/>
      <c r="Z19" s="205"/>
      <c r="AA19" s="205"/>
      <c r="AB19" s="205"/>
      <c r="AC19" s="205"/>
      <c r="AD19" s="205"/>
      <c r="AE19" s="205"/>
      <c r="AF19" s="205"/>
      <c r="AG19" s="205"/>
      <c r="AH19" s="205"/>
      <c r="AI19" s="204"/>
      <c r="AJ19" s="204"/>
      <c r="AK19" s="204"/>
      <c r="AL19" s="204"/>
      <c r="AM19" s="204"/>
      <c r="AN19" s="204"/>
      <c r="AO19" s="204"/>
      <c r="AP19" s="204"/>
      <c r="AQ19" s="206"/>
      <c r="AR19" s="206"/>
      <c r="AS19" s="206"/>
      <c r="AT19" s="206"/>
      <c r="AU19" s="192"/>
    </row>
    <row r="20" spans="1:47" ht="39" customHeight="1">
      <c r="A20" s="189"/>
      <c r="B20" s="204"/>
      <c r="C20" s="204"/>
      <c r="D20" s="204"/>
      <c r="E20" s="204"/>
      <c r="F20" s="204"/>
      <c r="G20" s="204"/>
      <c r="H20" s="204"/>
      <c r="I20" s="204"/>
      <c r="J20" s="204"/>
      <c r="K20" s="204"/>
      <c r="L20" s="204"/>
      <c r="M20" s="204"/>
      <c r="N20" s="204"/>
      <c r="O20" s="205"/>
      <c r="P20" s="205"/>
      <c r="Q20" s="205"/>
      <c r="R20" s="205"/>
      <c r="S20" s="205"/>
      <c r="T20" s="205"/>
      <c r="U20" s="205"/>
      <c r="V20" s="205"/>
      <c r="W20" s="205"/>
      <c r="X20" s="205"/>
      <c r="Y20" s="205"/>
      <c r="Z20" s="205"/>
      <c r="AA20" s="205"/>
      <c r="AB20" s="205"/>
      <c r="AC20" s="205"/>
      <c r="AD20" s="205"/>
      <c r="AE20" s="205"/>
      <c r="AF20" s="205"/>
      <c r="AG20" s="205"/>
      <c r="AH20" s="205"/>
      <c r="AI20" s="204"/>
      <c r="AJ20" s="204"/>
      <c r="AK20" s="204"/>
      <c r="AL20" s="204"/>
      <c r="AM20" s="204"/>
      <c r="AN20" s="204"/>
      <c r="AO20" s="204"/>
      <c r="AP20" s="204"/>
      <c r="AQ20" s="206"/>
      <c r="AR20" s="206"/>
      <c r="AS20" s="206"/>
      <c r="AT20" s="206"/>
      <c r="AU20" s="192"/>
    </row>
    <row r="21" spans="1:47" ht="39" customHeight="1">
      <c r="A21" s="189"/>
      <c r="B21" s="204"/>
      <c r="C21" s="204"/>
      <c r="D21" s="204"/>
      <c r="E21" s="204"/>
      <c r="F21" s="204"/>
      <c r="G21" s="204"/>
      <c r="H21" s="204"/>
      <c r="I21" s="204"/>
      <c r="J21" s="204"/>
      <c r="K21" s="204"/>
      <c r="L21" s="204"/>
      <c r="M21" s="204"/>
      <c r="N21" s="204"/>
      <c r="O21" s="205"/>
      <c r="P21" s="205"/>
      <c r="Q21" s="205"/>
      <c r="R21" s="205"/>
      <c r="S21" s="205"/>
      <c r="T21" s="205"/>
      <c r="U21" s="205"/>
      <c r="V21" s="205"/>
      <c r="W21" s="205"/>
      <c r="X21" s="205"/>
      <c r="Y21" s="205"/>
      <c r="Z21" s="205"/>
      <c r="AA21" s="205"/>
      <c r="AB21" s="205"/>
      <c r="AC21" s="205"/>
      <c r="AD21" s="205"/>
      <c r="AE21" s="205"/>
      <c r="AF21" s="205"/>
      <c r="AG21" s="205"/>
      <c r="AH21" s="205"/>
      <c r="AI21" s="204"/>
      <c r="AJ21" s="204"/>
      <c r="AK21" s="204"/>
      <c r="AL21" s="204"/>
      <c r="AM21" s="204"/>
      <c r="AN21" s="204"/>
      <c r="AO21" s="204"/>
      <c r="AP21" s="204"/>
      <c r="AQ21" s="206"/>
      <c r="AR21" s="206"/>
      <c r="AS21" s="206"/>
      <c r="AT21" s="206"/>
      <c r="AU21" s="192"/>
    </row>
    <row r="22" spans="1:47" ht="39" customHeight="1" thickBot="1">
      <c r="A22" s="194"/>
      <c r="B22" s="198"/>
      <c r="C22" s="198"/>
      <c r="D22" s="198"/>
      <c r="E22" s="198"/>
      <c r="F22" s="198"/>
      <c r="G22" s="198"/>
      <c r="H22" s="198"/>
      <c r="I22" s="198"/>
      <c r="J22" s="198"/>
      <c r="K22" s="198"/>
      <c r="L22" s="198"/>
      <c r="M22" s="198"/>
      <c r="N22" s="198"/>
      <c r="O22" s="199"/>
      <c r="P22" s="199"/>
      <c r="Q22" s="199"/>
      <c r="R22" s="199"/>
      <c r="S22" s="199"/>
      <c r="T22" s="199"/>
      <c r="U22" s="199"/>
      <c r="V22" s="199"/>
      <c r="W22" s="199"/>
      <c r="X22" s="199"/>
      <c r="Y22" s="199"/>
      <c r="Z22" s="199"/>
      <c r="AA22" s="199"/>
      <c r="AB22" s="199"/>
      <c r="AC22" s="199"/>
      <c r="AD22" s="199"/>
      <c r="AE22" s="199"/>
      <c r="AF22" s="199"/>
      <c r="AG22" s="199"/>
      <c r="AH22" s="199"/>
      <c r="AI22" s="198"/>
      <c r="AJ22" s="198"/>
      <c r="AK22" s="198"/>
      <c r="AL22" s="198"/>
      <c r="AM22" s="198"/>
      <c r="AN22" s="198"/>
      <c r="AO22" s="198"/>
      <c r="AP22" s="198"/>
      <c r="AQ22" s="200"/>
      <c r="AR22" s="200"/>
      <c r="AS22" s="200"/>
      <c r="AT22" s="200"/>
      <c r="AU22" s="192"/>
    </row>
    <row r="23" spans="1:47" ht="19.25" customHeight="1">
      <c r="A23" s="201"/>
      <c r="B23" s="195"/>
      <c r="C23" s="195"/>
      <c r="D23" s="195"/>
      <c r="E23" s="195"/>
      <c r="F23" s="195"/>
      <c r="G23" s="195"/>
      <c r="H23" s="195"/>
      <c r="I23" s="195"/>
      <c r="J23" s="195"/>
      <c r="K23" s="195"/>
      <c r="L23" s="195"/>
      <c r="M23" s="195"/>
      <c r="N23" s="195"/>
      <c r="O23" s="196"/>
      <c r="P23" s="196"/>
      <c r="Q23" s="196"/>
      <c r="R23" s="196"/>
      <c r="S23" s="196"/>
      <c r="T23" s="196"/>
      <c r="U23" s="196"/>
      <c r="V23" s="196"/>
      <c r="W23" s="196"/>
      <c r="X23" s="196"/>
      <c r="Y23" s="196"/>
      <c r="Z23" s="196"/>
      <c r="AA23" s="196"/>
      <c r="AB23" s="196"/>
      <c r="AC23" s="196"/>
      <c r="AD23" s="196"/>
      <c r="AE23" s="196"/>
      <c r="AF23" s="196"/>
      <c r="AG23" s="196"/>
      <c r="AH23" s="196"/>
      <c r="AI23" s="195"/>
      <c r="AJ23" s="195"/>
      <c r="AK23" s="195"/>
      <c r="AL23" s="195"/>
      <c r="AM23" s="195"/>
      <c r="AN23" s="195"/>
      <c r="AO23" s="195"/>
      <c r="AP23" s="195"/>
      <c r="AQ23" s="197"/>
      <c r="AR23" s="197"/>
      <c r="AS23" s="197"/>
      <c r="AT23" s="197"/>
    </row>
    <row r="24" spans="1:47" ht="19.25" customHeight="1">
      <c r="A24" s="189"/>
      <c r="B24" s="204"/>
      <c r="C24" s="204"/>
      <c r="D24" s="204"/>
      <c r="E24" s="204"/>
      <c r="F24" s="204"/>
      <c r="G24" s="204"/>
      <c r="H24" s="204"/>
      <c r="I24" s="204"/>
      <c r="J24" s="204"/>
      <c r="K24" s="204"/>
      <c r="L24" s="204"/>
      <c r="M24" s="204"/>
      <c r="N24" s="204"/>
      <c r="O24" s="205"/>
      <c r="P24" s="205"/>
      <c r="Q24" s="205"/>
      <c r="R24" s="205"/>
      <c r="S24" s="205"/>
      <c r="T24" s="205"/>
      <c r="U24" s="205"/>
      <c r="V24" s="205"/>
      <c r="W24" s="205"/>
      <c r="X24" s="205"/>
      <c r="Y24" s="205"/>
      <c r="Z24" s="205"/>
      <c r="AA24" s="205"/>
      <c r="AB24" s="205"/>
      <c r="AC24" s="205"/>
      <c r="AD24" s="205"/>
      <c r="AE24" s="205"/>
      <c r="AF24" s="205"/>
      <c r="AG24" s="205"/>
      <c r="AH24" s="205"/>
      <c r="AI24" s="204"/>
      <c r="AJ24" s="204"/>
      <c r="AK24" s="204"/>
      <c r="AL24" s="204"/>
      <c r="AM24" s="204"/>
      <c r="AN24" s="204"/>
      <c r="AO24" s="204"/>
      <c r="AP24" s="204"/>
      <c r="AQ24" s="206"/>
      <c r="AR24" s="206"/>
      <c r="AS24" s="206"/>
      <c r="AT24" s="206"/>
    </row>
    <row r="25" spans="1:47" ht="19.25" customHeight="1">
      <c r="A25" s="206"/>
      <c r="B25" s="204"/>
      <c r="C25" s="204"/>
      <c r="D25" s="204"/>
      <c r="E25" s="204"/>
      <c r="F25" s="204"/>
      <c r="G25" s="204"/>
      <c r="H25" s="204"/>
      <c r="I25" s="204"/>
      <c r="J25" s="204"/>
      <c r="K25" s="204"/>
      <c r="L25" s="204"/>
      <c r="M25" s="204"/>
      <c r="N25" s="204"/>
      <c r="O25" s="205"/>
      <c r="P25" s="205"/>
      <c r="Q25" s="205"/>
      <c r="R25" s="205"/>
      <c r="S25" s="205"/>
      <c r="T25" s="205"/>
      <c r="U25" s="205"/>
      <c r="V25" s="205"/>
      <c r="W25" s="205"/>
      <c r="X25" s="205"/>
      <c r="Y25" s="205"/>
      <c r="Z25" s="205"/>
      <c r="AA25" s="205"/>
      <c r="AB25" s="205"/>
      <c r="AC25" s="205"/>
      <c r="AD25" s="205"/>
      <c r="AE25" s="205"/>
      <c r="AF25" s="205"/>
      <c r="AG25" s="205"/>
      <c r="AH25" s="205"/>
      <c r="AI25" s="204"/>
      <c r="AJ25" s="204"/>
      <c r="AK25" s="204"/>
      <c r="AL25" s="204"/>
      <c r="AM25" s="204"/>
      <c r="AN25" s="204"/>
      <c r="AO25" s="204"/>
      <c r="AP25" s="204"/>
      <c r="AQ25" s="206"/>
      <c r="AR25" s="206"/>
      <c r="AS25" s="206"/>
      <c r="AT25" s="206"/>
    </row>
    <row r="26" spans="1:47" ht="17.25" customHeight="1">
      <c r="A26" s="264"/>
      <c r="B26" s="1698"/>
      <c r="C26" s="1698"/>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c r="AI26" s="1698"/>
      <c r="AJ26" s="1698"/>
      <c r="AK26" s="1698"/>
      <c r="AL26" s="1698"/>
      <c r="AM26" s="1698"/>
      <c r="AN26" s="1698"/>
      <c r="AO26" s="1698"/>
      <c r="AP26" s="1698"/>
      <c r="AQ26" s="1698"/>
      <c r="AR26" s="1698"/>
      <c r="AS26" s="1698"/>
      <c r="AT26" s="1698"/>
      <c r="AU26" s="264"/>
    </row>
    <row r="27" spans="1:47" s="203" customFormat="1" ht="31.25" customHeight="1">
      <c r="A27" s="265"/>
      <c r="Z27" s="1699"/>
      <c r="AA27" s="1699"/>
      <c r="AB27" s="1699"/>
      <c r="AC27" s="1699"/>
      <c r="AD27" s="1699"/>
      <c r="AE27" s="1699"/>
      <c r="AF27" s="1699"/>
      <c r="AG27" s="1699"/>
      <c r="AH27" s="1699"/>
      <c r="AI27" s="1699"/>
      <c r="AJ27" s="1699"/>
      <c r="AK27" s="1699"/>
      <c r="AL27" s="1699"/>
      <c r="AM27" s="1699"/>
      <c r="AN27" s="1699"/>
      <c r="AO27" s="1699"/>
      <c r="AP27" s="1699"/>
      <c r="AQ27" s="1699"/>
      <c r="AR27" s="1699"/>
      <c r="AS27" s="1699"/>
      <c r="AT27" s="1699"/>
      <c r="AU27" s="265"/>
    </row>
    <row r="28" spans="1:47" ht="17.75" customHeight="1">
      <c r="A28" s="264"/>
      <c r="B28" s="1700"/>
      <c r="C28" s="1700"/>
      <c r="D28" s="1700"/>
      <c r="E28" s="1700"/>
      <c r="F28" s="1700"/>
      <c r="G28" s="1700"/>
      <c r="H28" s="1700"/>
      <c r="I28" s="1700"/>
      <c r="J28" s="1700"/>
      <c r="K28" s="1700"/>
      <c r="L28" s="1700"/>
      <c r="M28" s="1700"/>
      <c r="N28" s="1700"/>
      <c r="O28" s="1700"/>
      <c r="P28" s="1700"/>
      <c r="Q28" s="1700"/>
      <c r="R28" s="1700"/>
      <c r="S28" s="1700"/>
      <c r="T28" s="1700"/>
      <c r="U28" s="1700"/>
      <c r="V28" s="1700"/>
      <c r="W28" s="1700"/>
      <c r="X28" s="1700"/>
      <c r="Y28" s="1700"/>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4"/>
    </row>
    <row r="29" spans="1:47" ht="17.75" customHeight="1">
      <c r="A29" s="264"/>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4"/>
    </row>
    <row r="30" spans="1:47" ht="39.5" customHeight="1">
      <c r="A30" s="1701"/>
      <c r="B30" s="1701"/>
      <c r="C30" s="1701"/>
      <c r="D30" s="1701"/>
      <c r="E30" s="1701"/>
      <c r="F30" s="1701"/>
      <c r="G30" s="1701"/>
      <c r="H30" s="1701"/>
      <c r="I30" s="1701"/>
      <c r="J30" s="1701"/>
      <c r="K30" s="1701"/>
      <c r="L30" s="1701"/>
      <c r="M30" s="1701"/>
      <c r="N30" s="1701"/>
      <c r="O30" s="1701"/>
      <c r="P30" s="1701"/>
      <c r="Q30" s="1701"/>
      <c r="R30" s="1701"/>
      <c r="S30" s="1701"/>
      <c r="T30" s="1701"/>
      <c r="U30" s="1701"/>
      <c r="V30" s="1701"/>
      <c r="W30" s="1701"/>
      <c r="X30" s="1701"/>
      <c r="Y30" s="1701"/>
      <c r="Z30" s="1701"/>
      <c r="AA30" s="1701"/>
      <c r="AB30" s="1701"/>
      <c r="AC30" s="1701"/>
      <c r="AD30" s="1701"/>
      <c r="AE30" s="1701"/>
      <c r="AF30" s="1701"/>
      <c r="AG30" s="1701"/>
      <c r="AH30" s="1701"/>
      <c r="AI30" s="1701"/>
      <c r="AJ30" s="1701"/>
      <c r="AK30" s="1701"/>
      <c r="AL30" s="1701"/>
      <c r="AM30" s="1701"/>
      <c r="AN30" s="1701"/>
      <c r="AO30" s="1701"/>
      <c r="AP30" s="1701"/>
      <c r="AQ30" s="1701"/>
      <c r="AR30" s="1701"/>
      <c r="AS30" s="1701"/>
      <c r="AT30" s="1701"/>
      <c r="AU30" s="1701"/>
    </row>
    <row r="31" spans="1:47" ht="14.25" customHeight="1">
      <c r="A31" s="1691"/>
      <c r="B31" s="1691"/>
      <c r="C31" s="1691"/>
      <c r="D31" s="1691"/>
      <c r="E31" s="1691"/>
      <c r="F31" s="1691"/>
      <c r="G31" s="1691"/>
      <c r="H31" s="1691"/>
      <c r="I31" s="1691"/>
      <c r="J31" s="1691"/>
      <c r="K31" s="1691"/>
      <c r="L31" s="1691"/>
      <c r="M31" s="1691"/>
      <c r="N31" s="1691"/>
      <c r="O31" s="1691"/>
      <c r="P31" s="1691"/>
      <c r="Q31" s="1691"/>
      <c r="R31" s="1691"/>
      <c r="S31" s="1691"/>
      <c r="T31" s="1691"/>
      <c r="U31" s="1691"/>
      <c r="V31" s="1691"/>
      <c r="W31" s="1691"/>
      <c r="X31" s="1691"/>
      <c r="Y31" s="1691"/>
      <c r="Z31" s="1691"/>
      <c r="AA31" s="1691"/>
      <c r="AB31" s="1691"/>
      <c r="AC31" s="1691"/>
      <c r="AD31" s="1691"/>
      <c r="AE31" s="1691"/>
      <c r="AF31" s="1691"/>
      <c r="AG31" s="1691"/>
      <c r="AH31" s="1691"/>
      <c r="AI31" s="1691"/>
      <c r="AJ31" s="1691"/>
      <c r="AK31" s="1691"/>
      <c r="AL31" s="1691"/>
      <c r="AM31" s="1691"/>
      <c r="AN31" s="1691"/>
      <c r="AO31" s="1691"/>
      <c r="AP31" s="1691"/>
      <c r="AQ31" s="1692"/>
      <c r="AR31" s="1692"/>
      <c r="AS31" s="1692"/>
      <c r="AT31" s="1692"/>
      <c r="AU31" s="264"/>
    </row>
    <row r="32" spans="1:47" ht="14.25" customHeight="1">
      <c r="A32" s="1691"/>
      <c r="B32" s="1691"/>
      <c r="C32" s="1691"/>
      <c r="D32" s="1691"/>
      <c r="E32" s="1691"/>
      <c r="F32" s="1691"/>
      <c r="G32" s="1691"/>
      <c r="H32" s="1691"/>
      <c r="I32" s="1691"/>
      <c r="J32" s="1691"/>
      <c r="K32" s="1691"/>
      <c r="L32" s="1691"/>
      <c r="M32" s="1691"/>
      <c r="N32" s="1691"/>
      <c r="O32" s="1691"/>
      <c r="P32" s="1691"/>
      <c r="Q32" s="1691"/>
      <c r="R32" s="1691"/>
      <c r="S32" s="1691"/>
      <c r="T32" s="1691"/>
      <c r="U32" s="1691"/>
      <c r="V32" s="1691"/>
      <c r="W32" s="1691"/>
      <c r="X32" s="1691"/>
      <c r="Y32" s="1691"/>
      <c r="Z32" s="1691"/>
      <c r="AA32" s="1691"/>
      <c r="AB32" s="1691"/>
      <c r="AC32" s="1691"/>
      <c r="AD32" s="1691"/>
      <c r="AE32" s="1691"/>
      <c r="AF32" s="1691"/>
      <c r="AG32" s="1691"/>
      <c r="AH32" s="1691"/>
      <c r="AI32" s="1691"/>
      <c r="AJ32" s="1691"/>
      <c r="AK32" s="1691"/>
      <c r="AL32" s="1691"/>
      <c r="AM32" s="1691"/>
      <c r="AN32" s="1691"/>
      <c r="AO32" s="1691"/>
      <c r="AP32" s="1691"/>
      <c r="AQ32" s="1692"/>
      <c r="AR32" s="1692"/>
      <c r="AS32" s="1692"/>
      <c r="AT32" s="1692"/>
      <c r="AU32" s="264"/>
    </row>
    <row r="33" spans="1:47" ht="14.25" customHeight="1">
      <c r="A33" s="1691"/>
      <c r="B33" s="1691"/>
      <c r="C33" s="1691"/>
      <c r="D33" s="1691"/>
      <c r="E33" s="1691"/>
      <c r="F33" s="1691"/>
      <c r="G33" s="1691"/>
      <c r="H33" s="1691"/>
      <c r="I33" s="1691"/>
      <c r="J33" s="1691"/>
      <c r="K33" s="1691"/>
      <c r="L33" s="1691"/>
      <c r="M33" s="1691"/>
      <c r="N33" s="1691"/>
      <c r="O33" s="1691"/>
      <c r="P33" s="1691"/>
      <c r="Q33" s="1691"/>
      <c r="R33" s="1691"/>
      <c r="S33" s="1691"/>
      <c r="T33" s="1691"/>
      <c r="U33" s="1691"/>
      <c r="V33" s="1691"/>
      <c r="W33" s="1691"/>
      <c r="X33" s="1691"/>
      <c r="Y33" s="1691"/>
      <c r="Z33" s="1691"/>
      <c r="AA33" s="1691"/>
      <c r="AB33" s="1691"/>
      <c r="AC33" s="1691"/>
      <c r="AD33" s="1691"/>
      <c r="AE33" s="1691"/>
      <c r="AF33" s="1691"/>
      <c r="AG33" s="1691"/>
      <c r="AH33" s="1691"/>
      <c r="AI33" s="1691"/>
      <c r="AJ33" s="1691"/>
      <c r="AK33" s="1691"/>
      <c r="AL33" s="1691"/>
      <c r="AM33" s="1691"/>
      <c r="AN33" s="1691"/>
      <c r="AO33" s="1691"/>
      <c r="AP33" s="1691"/>
      <c r="AQ33" s="1692"/>
      <c r="AR33" s="1692"/>
      <c r="AS33" s="1692"/>
      <c r="AT33" s="1692"/>
      <c r="AU33" s="264"/>
    </row>
    <row r="34" spans="1:47" ht="13.25" customHeight="1">
      <c r="A34" s="1691"/>
      <c r="B34" s="1691"/>
      <c r="C34" s="1691"/>
      <c r="D34" s="1691"/>
      <c r="E34" s="1691"/>
      <c r="F34" s="1691"/>
      <c r="G34" s="1691"/>
      <c r="H34" s="1691"/>
      <c r="I34" s="1691"/>
      <c r="J34" s="1691"/>
      <c r="K34" s="1691"/>
      <c r="L34" s="1691"/>
      <c r="M34" s="1691"/>
      <c r="N34" s="1691"/>
      <c r="O34" s="1691"/>
      <c r="P34" s="1691"/>
      <c r="Q34" s="1691"/>
      <c r="R34" s="1691"/>
      <c r="S34" s="1691"/>
      <c r="T34" s="1691"/>
      <c r="U34" s="1691"/>
      <c r="V34" s="1691"/>
      <c r="W34" s="1691"/>
      <c r="X34" s="1691"/>
      <c r="Y34" s="1691"/>
      <c r="Z34" s="1691"/>
      <c r="AA34" s="1691"/>
      <c r="AB34" s="1691"/>
      <c r="AC34" s="1691"/>
      <c r="AD34" s="1691"/>
      <c r="AE34" s="1691"/>
      <c r="AF34" s="1691"/>
      <c r="AG34" s="1691"/>
      <c r="AH34" s="1691"/>
      <c r="AI34" s="1691"/>
      <c r="AJ34" s="1691"/>
      <c r="AK34" s="1691"/>
      <c r="AL34" s="1691"/>
      <c r="AM34" s="1691"/>
      <c r="AN34" s="1691"/>
      <c r="AO34" s="1691"/>
      <c r="AP34" s="1691"/>
      <c r="AQ34" s="1692"/>
      <c r="AR34" s="1692"/>
      <c r="AS34" s="1692"/>
      <c r="AT34" s="1692"/>
      <c r="AU34" s="264"/>
    </row>
    <row r="35" spans="1:47" ht="15" customHeight="1">
      <c r="A35" s="1691"/>
      <c r="B35" s="1691"/>
      <c r="C35" s="1691"/>
      <c r="D35" s="1691"/>
      <c r="E35" s="1691"/>
      <c r="F35" s="1691"/>
      <c r="G35" s="1691"/>
      <c r="H35" s="1691"/>
      <c r="I35" s="1691"/>
      <c r="J35" s="1691"/>
      <c r="K35" s="1691"/>
      <c r="L35" s="1691"/>
      <c r="M35" s="1691"/>
      <c r="N35" s="1691"/>
      <c r="O35" s="1691"/>
      <c r="P35" s="1691"/>
      <c r="Q35" s="1691"/>
      <c r="R35" s="1691"/>
      <c r="S35" s="1691"/>
      <c r="T35" s="1691"/>
      <c r="U35" s="1691"/>
      <c r="V35" s="1691"/>
      <c r="W35" s="1691"/>
      <c r="X35" s="1691"/>
      <c r="Y35" s="1691"/>
      <c r="Z35" s="1691"/>
      <c r="AA35" s="1691"/>
      <c r="AB35" s="1691"/>
      <c r="AC35" s="1691"/>
      <c r="AD35" s="1691"/>
      <c r="AE35" s="1691"/>
      <c r="AF35" s="1691"/>
      <c r="AG35" s="1691"/>
      <c r="AH35" s="1691"/>
      <c r="AI35" s="1691"/>
      <c r="AJ35" s="1691"/>
      <c r="AK35" s="1691"/>
      <c r="AL35" s="1691"/>
      <c r="AM35" s="1691"/>
      <c r="AN35" s="1691"/>
      <c r="AO35" s="1691"/>
      <c r="AP35" s="1691"/>
      <c r="AQ35" s="1692"/>
      <c r="AR35" s="1692"/>
      <c r="AS35" s="1692"/>
      <c r="AT35" s="1692"/>
      <c r="AU35" s="264"/>
    </row>
    <row r="36" spans="1:47" ht="14" customHeight="1">
      <c r="A36" s="1691"/>
      <c r="B36" s="1691"/>
      <c r="C36" s="1691"/>
      <c r="D36" s="1691"/>
      <c r="E36" s="1691"/>
      <c r="F36" s="1691"/>
      <c r="G36" s="1691"/>
      <c r="H36" s="1691"/>
      <c r="I36" s="1691"/>
      <c r="J36" s="1691"/>
      <c r="K36" s="1691"/>
      <c r="L36" s="1691"/>
      <c r="M36" s="1691"/>
      <c r="N36" s="1691"/>
      <c r="O36" s="1691"/>
      <c r="P36" s="1691"/>
      <c r="Q36" s="1691"/>
      <c r="R36" s="1691"/>
      <c r="S36" s="1691"/>
      <c r="T36" s="1691"/>
      <c r="U36" s="1691"/>
      <c r="V36" s="1691"/>
      <c r="W36" s="1691"/>
      <c r="X36" s="1691"/>
      <c r="Y36" s="1691"/>
      <c r="Z36" s="1691"/>
      <c r="AA36" s="1691"/>
      <c r="AB36" s="1691"/>
      <c r="AC36" s="1691"/>
      <c r="AD36" s="1691"/>
      <c r="AE36" s="1691"/>
      <c r="AF36" s="1691"/>
      <c r="AG36" s="1691"/>
      <c r="AH36" s="1691"/>
      <c r="AI36" s="1691"/>
      <c r="AJ36" s="1691"/>
      <c r="AK36" s="1691"/>
      <c r="AL36" s="1691"/>
      <c r="AM36" s="1691"/>
      <c r="AN36" s="1691"/>
      <c r="AO36" s="1691"/>
      <c r="AP36" s="1691"/>
      <c r="AQ36" s="1690"/>
      <c r="AR36" s="1690"/>
      <c r="AS36" s="1690"/>
      <c r="AT36" s="1690"/>
      <c r="AU36" s="264"/>
    </row>
    <row r="37" spans="1:47" ht="14" customHeight="1">
      <c r="A37" s="1691"/>
      <c r="B37" s="1691"/>
      <c r="C37" s="1691"/>
      <c r="D37" s="1691"/>
      <c r="E37" s="1691"/>
      <c r="F37" s="1691"/>
      <c r="G37" s="1691"/>
      <c r="H37" s="1691"/>
      <c r="I37" s="1691"/>
      <c r="J37" s="1691"/>
      <c r="K37" s="1691"/>
      <c r="L37" s="1691"/>
      <c r="M37" s="1691"/>
      <c r="N37" s="1691"/>
      <c r="O37" s="1691"/>
      <c r="P37" s="1691"/>
      <c r="Q37" s="1691"/>
      <c r="R37" s="1691"/>
      <c r="S37" s="1691"/>
      <c r="T37" s="1691"/>
      <c r="U37" s="1691"/>
      <c r="V37" s="1691"/>
      <c r="W37" s="1691"/>
      <c r="X37" s="1691"/>
      <c r="Y37" s="1691"/>
      <c r="Z37" s="1691"/>
      <c r="AA37" s="1691"/>
      <c r="AB37" s="1691"/>
      <c r="AC37" s="1691"/>
      <c r="AD37" s="1691"/>
      <c r="AE37" s="1691"/>
      <c r="AF37" s="1691"/>
      <c r="AG37" s="1691"/>
      <c r="AH37" s="1691"/>
      <c r="AI37" s="1691"/>
      <c r="AJ37" s="1691"/>
      <c r="AK37" s="1691"/>
      <c r="AL37" s="1691"/>
      <c r="AM37" s="1691"/>
      <c r="AN37" s="1691"/>
      <c r="AO37" s="1691"/>
      <c r="AP37" s="1691"/>
      <c r="AQ37" s="1690"/>
      <c r="AR37" s="1690"/>
      <c r="AS37" s="1690"/>
      <c r="AT37" s="1690"/>
      <c r="AU37" s="264"/>
    </row>
    <row r="38" spans="1:47" ht="17" customHeight="1">
      <c r="A38" s="1689"/>
      <c r="B38" s="1689"/>
      <c r="C38" s="1689"/>
      <c r="D38" s="1689"/>
      <c r="E38" s="1689"/>
      <c r="F38" s="1689"/>
      <c r="G38" s="1689"/>
      <c r="H38" s="1689"/>
      <c r="I38" s="1689"/>
      <c r="J38" s="1689"/>
      <c r="K38" s="1689"/>
      <c r="L38" s="1689"/>
      <c r="M38" s="1689"/>
      <c r="N38" s="1689"/>
      <c r="O38" s="1689"/>
      <c r="P38" s="1689"/>
      <c r="Q38" s="1689"/>
      <c r="R38" s="1689"/>
      <c r="S38" s="1689"/>
      <c r="T38" s="1689"/>
      <c r="U38" s="1689"/>
      <c r="V38" s="1689"/>
      <c r="W38" s="1689"/>
      <c r="X38" s="1689"/>
      <c r="Y38" s="1689"/>
      <c r="Z38" s="1689"/>
      <c r="AA38" s="1689"/>
      <c r="AB38" s="1689"/>
      <c r="AC38" s="1689"/>
      <c r="AD38" s="1689"/>
      <c r="AE38" s="1689"/>
      <c r="AF38" s="1689"/>
      <c r="AG38" s="1689"/>
      <c r="AH38" s="1689"/>
      <c r="AI38" s="1689"/>
      <c r="AJ38" s="1689"/>
      <c r="AK38" s="1689"/>
      <c r="AL38" s="1689"/>
      <c r="AM38" s="1689"/>
      <c r="AN38" s="1689"/>
      <c r="AO38" s="1689"/>
      <c r="AP38" s="1689"/>
      <c r="AQ38" s="1690"/>
      <c r="AR38" s="1690"/>
      <c r="AS38" s="1690"/>
      <c r="AT38" s="1690"/>
      <c r="AU38" s="264"/>
    </row>
    <row r="39" spans="1:47" ht="19.25" customHeight="1">
      <c r="A39" s="1689"/>
      <c r="B39" s="1689"/>
      <c r="C39" s="1689"/>
      <c r="D39" s="1689"/>
      <c r="E39" s="1689"/>
      <c r="F39" s="1689"/>
      <c r="G39" s="1689"/>
      <c r="H39" s="1689"/>
      <c r="I39" s="1689"/>
      <c r="J39" s="1689"/>
      <c r="K39" s="1689"/>
      <c r="L39" s="1689"/>
      <c r="M39" s="1689"/>
      <c r="N39" s="1689"/>
      <c r="O39" s="1689"/>
      <c r="P39" s="1689"/>
      <c r="Q39" s="1689"/>
      <c r="R39" s="1689"/>
      <c r="S39" s="1689"/>
      <c r="T39" s="1689"/>
      <c r="U39" s="1689"/>
      <c r="V39" s="1689"/>
      <c r="W39" s="1689"/>
      <c r="X39" s="1689"/>
      <c r="Y39" s="1689"/>
      <c r="Z39" s="1689"/>
      <c r="AA39" s="1689"/>
      <c r="AB39" s="1689"/>
      <c r="AC39" s="1689"/>
      <c r="AD39" s="1689"/>
      <c r="AE39" s="1689"/>
      <c r="AF39" s="1689"/>
      <c r="AG39" s="1689"/>
      <c r="AH39" s="1689"/>
      <c r="AI39" s="1689"/>
      <c r="AJ39" s="1689"/>
      <c r="AK39" s="1689"/>
      <c r="AL39" s="1689"/>
      <c r="AM39" s="1689"/>
      <c r="AN39" s="1689"/>
      <c r="AO39" s="1689"/>
      <c r="AP39" s="1689"/>
      <c r="AQ39" s="1690"/>
      <c r="AR39" s="1690"/>
      <c r="AS39" s="1690"/>
      <c r="AT39" s="1690"/>
      <c r="AU39" s="264"/>
    </row>
    <row r="40" spans="1:47" ht="18" customHeight="1">
      <c r="A40" s="1689"/>
      <c r="B40" s="1689"/>
      <c r="C40" s="1689"/>
      <c r="D40" s="1689"/>
      <c r="E40" s="1689"/>
      <c r="F40" s="1689"/>
      <c r="G40" s="1689"/>
      <c r="H40" s="1689"/>
      <c r="I40" s="1689"/>
      <c r="J40" s="1689"/>
      <c r="K40" s="1689"/>
      <c r="L40" s="1689"/>
      <c r="M40" s="1689"/>
      <c r="N40" s="1689"/>
      <c r="O40" s="1689"/>
      <c r="P40" s="1689"/>
      <c r="Q40" s="1689"/>
      <c r="R40" s="1689"/>
      <c r="S40" s="1689"/>
      <c r="T40" s="1689"/>
      <c r="U40" s="1689"/>
      <c r="V40" s="1689"/>
      <c r="W40" s="1689"/>
      <c r="X40" s="1689"/>
      <c r="Y40" s="1689"/>
      <c r="Z40" s="1689"/>
      <c r="AA40" s="1689"/>
      <c r="AB40" s="1689"/>
      <c r="AC40" s="1689"/>
      <c r="AD40" s="1689"/>
      <c r="AE40" s="1689"/>
      <c r="AF40" s="1689"/>
      <c r="AG40" s="1689"/>
      <c r="AH40" s="1689"/>
      <c r="AI40" s="1689"/>
      <c r="AJ40" s="1689"/>
      <c r="AK40" s="1689"/>
      <c r="AL40" s="1689"/>
      <c r="AM40" s="1689"/>
      <c r="AN40" s="1689"/>
      <c r="AO40" s="1689"/>
      <c r="AP40" s="1689"/>
      <c r="AQ40" s="1690"/>
      <c r="AR40" s="1690"/>
      <c r="AS40" s="1690"/>
      <c r="AT40" s="1690"/>
      <c r="AU40" s="264"/>
    </row>
    <row r="41" spans="1:47" ht="15" customHeight="1">
      <c r="A41" s="1689"/>
      <c r="B41" s="1689"/>
      <c r="C41" s="1689"/>
      <c r="D41" s="1689"/>
      <c r="E41" s="1689"/>
      <c r="F41" s="1689"/>
      <c r="G41" s="1689"/>
      <c r="H41" s="1689"/>
      <c r="I41" s="1689"/>
      <c r="J41" s="1689"/>
      <c r="K41" s="1689"/>
      <c r="L41" s="1689"/>
      <c r="M41" s="1689"/>
      <c r="N41" s="1689"/>
      <c r="O41" s="1689"/>
      <c r="P41" s="1689"/>
      <c r="Q41" s="1689"/>
      <c r="R41" s="1689"/>
      <c r="S41" s="1689"/>
      <c r="T41" s="1689"/>
      <c r="U41" s="1689"/>
      <c r="V41" s="1689"/>
      <c r="W41" s="1689"/>
      <c r="X41" s="1689"/>
      <c r="Y41" s="1689"/>
      <c r="Z41" s="1689"/>
      <c r="AA41" s="1689"/>
      <c r="AB41" s="1689"/>
      <c r="AC41" s="1689"/>
      <c r="AD41" s="1689"/>
      <c r="AE41" s="1689"/>
      <c r="AF41" s="1689"/>
      <c r="AG41" s="1689"/>
      <c r="AH41" s="1689"/>
      <c r="AI41" s="1689"/>
      <c r="AJ41" s="1689"/>
      <c r="AK41" s="1689"/>
      <c r="AL41" s="1689"/>
      <c r="AM41" s="1689"/>
      <c r="AN41" s="1689"/>
      <c r="AO41" s="1689"/>
      <c r="AP41" s="1689"/>
      <c r="AQ41" s="1690"/>
      <c r="AR41" s="1690"/>
      <c r="AS41" s="1690"/>
      <c r="AT41" s="1690"/>
      <c r="AU41" s="264"/>
    </row>
    <row r="42" spans="1:47" ht="16.25" customHeight="1">
      <c r="A42" s="1689"/>
      <c r="B42" s="1689"/>
      <c r="C42" s="1689"/>
      <c r="D42" s="1689"/>
      <c r="E42" s="1689"/>
      <c r="F42" s="1689"/>
      <c r="G42" s="1689"/>
      <c r="H42" s="1689"/>
      <c r="I42" s="1689"/>
      <c r="J42" s="1689"/>
      <c r="K42" s="1689"/>
      <c r="L42" s="1689"/>
      <c r="M42" s="1689"/>
      <c r="N42" s="1689"/>
      <c r="O42" s="1689"/>
      <c r="P42" s="1689"/>
      <c r="Q42" s="1689"/>
      <c r="R42" s="1689"/>
      <c r="S42" s="1689"/>
      <c r="T42" s="1689"/>
      <c r="U42" s="1689"/>
      <c r="V42" s="1689"/>
      <c r="W42" s="1689"/>
      <c r="X42" s="1689"/>
      <c r="Y42" s="1689"/>
      <c r="Z42" s="1689"/>
      <c r="AA42" s="1689"/>
      <c r="AB42" s="1689"/>
      <c r="AC42" s="1689"/>
      <c r="AD42" s="1689"/>
      <c r="AE42" s="1689"/>
      <c r="AF42" s="1689"/>
      <c r="AG42" s="1689"/>
      <c r="AH42" s="1689"/>
      <c r="AI42" s="1689"/>
      <c r="AJ42" s="1689"/>
      <c r="AK42" s="1689"/>
      <c r="AL42" s="1689"/>
      <c r="AM42" s="1689"/>
      <c r="AN42" s="1689"/>
      <c r="AO42" s="1689"/>
      <c r="AP42" s="1689"/>
      <c r="AQ42" s="1690"/>
      <c r="AR42" s="1690"/>
      <c r="AS42" s="1690"/>
      <c r="AT42" s="1690"/>
      <c r="AU42" s="264"/>
    </row>
    <row r="43" spans="1:47" ht="17" customHeight="1">
      <c r="A43" s="1689"/>
      <c r="B43" s="1689"/>
      <c r="C43" s="1689"/>
      <c r="D43" s="1689"/>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89"/>
      <c r="AI43" s="1689"/>
      <c r="AJ43" s="1689"/>
      <c r="AK43" s="1689"/>
      <c r="AL43" s="1689"/>
      <c r="AM43" s="1689"/>
      <c r="AN43" s="1689"/>
      <c r="AO43" s="1689"/>
      <c r="AP43" s="1689"/>
      <c r="AQ43" s="1690"/>
      <c r="AR43" s="1690"/>
      <c r="AS43" s="1690"/>
      <c r="AT43" s="1690"/>
      <c r="AU43" s="264"/>
    </row>
    <row r="44" spans="1:47" ht="16.25" customHeight="1">
      <c r="A44" s="1689"/>
      <c r="B44" s="1689"/>
      <c r="C44" s="1689"/>
      <c r="D44" s="1689"/>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1689"/>
      <c r="AF44" s="1689"/>
      <c r="AG44" s="1689"/>
      <c r="AH44" s="1689"/>
      <c r="AI44" s="1689"/>
      <c r="AJ44" s="1689"/>
      <c r="AK44" s="1689"/>
      <c r="AL44" s="1689"/>
      <c r="AM44" s="1689"/>
      <c r="AN44" s="1689"/>
      <c r="AO44" s="1689"/>
      <c r="AP44" s="1689"/>
      <c r="AQ44" s="1690"/>
      <c r="AR44" s="1690"/>
      <c r="AS44" s="1690"/>
      <c r="AT44" s="1690"/>
      <c r="AU44" s="264"/>
    </row>
    <row r="45" spans="1:47" ht="17" customHeight="1">
      <c r="A45" s="1689"/>
      <c r="B45" s="1689"/>
      <c r="C45" s="1689"/>
      <c r="D45" s="168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1689"/>
      <c r="AF45" s="1689"/>
      <c r="AG45" s="1689"/>
      <c r="AH45" s="1689"/>
      <c r="AI45" s="1689"/>
      <c r="AJ45" s="1689"/>
      <c r="AK45" s="1689"/>
      <c r="AL45" s="1689"/>
      <c r="AM45" s="1689"/>
      <c r="AN45" s="1689"/>
      <c r="AO45" s="1689"/>
      <c r="AP45" s="1689"/>
      <c r="AQ45" s="1690"/>
      <c r="AR45" s="1690"/>
      <c r="AS45" s="1690"/>
      <c r="AT45" s="1690"/>
      <c r="AU45" s="264"/>
    </row>
    <row r="46" spans="1:47" ht="16.25" customHeight="1">
      <c r="A46" s="1689"/>
      <c r="B46" s="1689"/>
      <c r="C46" s="1689"/>
      <c r="D46" s="1689"/>
      <c r="E46" s="1689"/>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1689"/>
      <c r="AF46" s="1689"/>
      <c r="AG46" s="1689"/>
      <c r="AH46" s="1689"/>
      <c r="AI46" s="1689"/>
      <c r="AJ46" s="1689"/>
      <c r="AK46" s="1689"/>
      <c r="AL46" s="1689"/>
      <c r="AM46" s="1689"/>
      <c r="AN46" s="1689"/>
      <c r="AO46" s="1689"/>
      <c r="AP46" s="1689"/>
      <c r="AQ46" s="1690"/>
      <c r="AR46" s="1690"/>
      <c r="AS46" s="1690"/>
      <c r="AT46" s="1690"/>
      <c r="AU46" s="264"/>
    </row>
    <row r="47" spans="1:47" ht="17" customHeight="1">
      <c r="A47" s="1689"/>
      <c r="B47" s="1689"/>
      <c r="C47" s="1689"/>
      <c r="D47" s="1689"/>
      <c r="E47" s="1689"/>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1689"/>
      <c r="AF47" s="1689"/>
      <c r="AG47" s="1689"/>
      <c r="AH47" s="1689"/>
      <c r="AI47" s="1689"/>
      <c r="AJ47" s="1689"/>
      <c r="AK47" s="1689"/>
      <c r="AL47" s="1689"/>
      <c r="AM47" s="1689"/>
      <c r="AN47" s="1689"/>
      <c r="AO47" s="1689"/>
      <c r="AP47" s="1689"/>
      <c r="AQ47" s="1690"/>
      <c r="AR47" s="1690"/>
      <c r="AS47" s="1690"/>
      <c r="AT47" s="1690"/>
      <c r="AU47" s="264"/>
    </row>
    <row r="48" spans="1:47" ht="17" customHeight="1">
      <c r="A48" s="1689"/>
      <c r="B48" s="1689"/>
      <c r="C48" s="1689"/>
      <c r="D48" s="1689"/>
      <c r="E48" s="1689"/>
      <c r="F48" s="1689"/>
      <c r="G48" s="1689"/>
      <c r="H48" s="1689"/>
      <c r="I48" s="1689"/>
      <c r="J48" s="1689"/>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89"/>
      <c r="AI48" s="1689"/>
      <c r="AJ48" s="1689"/>
      <c r="AK48" s="1689"/>
      <c r="AL48" s="1689"/>
      <c r="AM48" s="1689"/>
      <c r="AN48" s="1689"/>
      <c r="AO48" s="1689"/>
      <c r="AP48" s="1689"/>
      <c r="AQ48" s="1690"/>
      <c r="AR48" s="1690"/>
      <c r="AS48" s="1690"/>
      <c r="AT48" s="1690"/>
      <c r="AU48" s="264"/>
    </row>
    <row r="49" spans="1:47" ht="16.25" customHeight="1">
      <c r="A49" s="1689"/>
      <c r="B49" s="1689"/>
      <c r="C49" s="1689"/>
      <c r="D49" s="1689"/>
      <c r="E49" s="1689"/>
      <c r="F49" s="1689"/>
      <c r="G49" s="1689"/>
      <c r="H49" s="1689"/>
      <c r="I49" s="1689"/>
      <c r="J49" s="1689"/>
      <c r="K49" s="1689"/>
      <c r="L49" s="1689"/>
      <c r="M49" s="1689"/>
      <c r="N49" s="1689"/>
      <c r="O49" s="1689"/>
      <c r="P49" s="1689"/>
      <c r="Q49" s="1689"/>
      <c r="R49" s="1689"/>
      <c r="S49" s="1689"/>
      <c r="T49" s="1689"/>
      <c r="U49" s="1689"/>
      <c r="V49" s="1689"/>
      <c r="W49" s="1689"/>
      <c r="X49" s="1689"/>
      <c r="Y49" s="1689"/>
      <c r="Z49" s="1689"/>
      <c r="AA49" s="1689"/>
      <c r="AB49" s="1689"/>
      <c r="AC49" s="1689"/>
      <c r="AD49" s="1689"/>
      <c r="AE49" s="1689"/>
      <c r="AF49" s="1689"/>
      <c r="AG49" s="1689"/>
      <c r="AH49" s="1689"/>
      <c r="AI49" s="1689"/>
      <c r="AJ49" s="1689"/>
      <c r="AK49" s="1689"/>
      <c r="AL49" s="1689"/>
      <c r="AM49" s="1689"/>
      <c r="AN49" s="1689"/>
      <c r="AO49" s="1689"/>
      <c r="AP49" s="1689"/>
      <c r="AQ49" s="1690"/>
      <c r="AR49" s="1690"/>
      <c r="AS49" s="1690"/>
      <c r="AT49" s="1690"/>
      <c r="AU49" s="264"/>
    </row>
    <row r="50" spans="1:47" ht="17" customHeight="1">
      <c r="A50" s="1689"/>
      <c r="B50" s="1689"/>
      <c r="C50" s="1689"/>
      <c r="D50" s="1689"/>
      <c r="E50" s="1689"/>
      <c r="F50" s="1689"/>
      <c r="G50" s="1689"/>
      <c r="H50" s="1689"/>
      <c r="I50" s="1689"/>
      <c r="J50" s="1689"/>
      <c r="K50" s="1689"/>
      <c r="L50" s="1689"/>
      <c r="M50" s="1689"/>
      <c r="N50" s="1689"/>
      <c r="O50" s="1689"/>
      <c r="P50" s="1689"/>
      <c r="Q50" s="1689"/>
      <c r="R50" s="1689"/>
      <c r="S50" s="1689"/>
      <c r="T50" s="1689"/>
      <c r="U50" s="1689"/>
      <c r="V50" s="1689"/>
      <c r="W50" s="1689"/>
      <c r="X50" s="1689"/>
      <c r="Y50" s="1689"/>
      <c r="Z50" s="1689"/>
      <c r="AA50" s="1689"/>
      <c r="AB50" s="1689"/>
      <c r="AC50" s="1689"/>
      <c r="AD50" s="1689"/>
      <c r="AE50" s="1689"/>
      <c r="AF50" s="1689"/>
      <c r="AG50" s="1689"/>
      <c r="AH50" s="1689"/>
      <c r="AI50" s="1689"/>
      <c r="AJ50" s="1689"/>
      <c r="AK50" s="1689"/>
      <c r="AL50" s="1689"/>
      <c r="AM50" s="1689"/>
      <c r="AN50" s="1689"/>
      <c r="AO50" s="1689"/>
      <c r="AP50" s="1689"/>
      <c r="AQ50" s="1690"/>
      <c r="AR50" s="1690"/>
      <c r="AS50" s="1690"/>
      <c r="AT50" s="1690"/>
      <c r="AU50" s="264"/>
    </row>
    <row r="51" spans="1:47" ht="16.25" customHeight="1">
      <c r="A51" s="1689"/>
      <c r="B51" s="1689"/>
      <c r="C51" s="1689"/>
      <c r="D51" s="1689"/>
      <c r="E51" s="1689"/>
      <c r="F51" s="1689"/>
      <c r="G51" s="1689"/>
      <c r="H51" s="1689"/>
      <c r="I51" s="1689"/>
      <c r="J51" s="1689"/>
      <c r="K51" s="1689"/>
      <c r="L51" s="1689"/>
      <c r="M51" s="1689"/>
      <c r="N51" s="1689"/>
      <c r="O51" s="1689"/>
      <c r="P51" s="1689"/>
      <c r="Q51" s="1689"/>
      <c r="R51" s="1689"/>
      <c r="S51" s="1689"/>
      <c r="T51" s="1689"/>
      <c r="U51" s="1689"/>
      <c r="V51" s="1689"/>
      <c r="W51" s="1689"/>
      <c r="X51" s="1689"/>
      <c r="Y51" s="1689"/>
      <c r="Z51" s="1689"/>
      <c r="AA51" s="1689"/>
      <c r="AB51" s="1689"/>
      <c r="AC51" s="1689"/>
      <c r="AD51" s="1689"/>
      <c r="AE51" s="1689"/>
      <c r="AF51" s="1689"/>
      <c r="AG51" s="1689"/>
      <c r="AH51" s="1689"/>
      <c r="AI51" s="1689"/>
      <c r="AJ51" s="1689"/>
      <c r="AK51" s="1689"/>
      <c r="AL51" s="1689"/>
      <c r="AM51" s="1689"/>
      <c r="AN51" s="1689"/>
      <c r="AO51" s="1689"/>
      <c r="AP51" s="1689"/>
      <c r="AQ51" s="1690"/>
      <c r="AR51" s="1690"/>
      <c r="AS51" s="1690"/>
      <c r="AT51" s="1690"/>
      <c r="AU51" s="264"/>
    </row>
    <row r="52" spans="1:47" ht="17" customHeight="1">
      <c r="A52" s="1689"/>
      <c r="B52" s="1689"/>
      <c r="C52" s="1689"/>
      <c r="D52" s="1689"/>
      <c r="E52" s="1689"/>
      <c r="F52" s="1689"/>
      <c r="G52" s="1689"/>
      <c r="H52" s="1689"/>
      <c r="I52" s="1689"/>
      <c r="J52" s="1689"/>
      <c r="K52" s="1689"/>
      <c r="L52" s="1689"/>
      <c r="M52" s="1689"/>
      <c r="N52" s="1689"/>
      <c r="O52" s="1689"/>
      <c r="P52" s="1689"/>
      <c r="Q52" s="1689"/>
      <c r="R52" s="1689"/>
      <c r="S52" s="1689"/>
      <c r="T52" s="1689"/>
      <c r="U52" s="1689"/>
      <c r="V52" s="1689"/>
      <c r="W52" s="1689"/>
      <c r="X52" s="1689"/>
      <c r="Y52" s="1689"/>
      <c r="Z52" s="1689"/>
      <c r="AA52" s="1689"/>
      <c r="AB52" s="1689"/>
      <c r="AC52" s="1689"/>
      <c r="AD52" s="1689"/>
      <c r="AE52" s="1689"/>
      <c r="AF52" s="1689"/>
      <c r="AG52" s="1689"/>
      <c r="AH52" s="1689"/>
      <c r="AI52" s="1689"/>
      <c r="AJ52" s="1689"/>
      <c r="AK52" s="1689"/>
      <c r="AL52" s="1689"/>
      <c r="AM52" s="1689"/>
      <c r="AN52" s="1689"/>
      <c r="AO52" s="1689"/>
      <c r="AP52" s="1689"/>
      <c r="AQ52" s="1690"/>
      <c r="AR52" s="1690"/>
      <c r="AS52" s="1690"/>
      <c r="AT52" s="1690"/>
      <c r="AU52" s="264"/>
    </row>
    <row r="53" spans="1:47" ht="17" customHeight="1">
      <c r="A53" s="1689"/>
      <c r="B53" s="1689"/>
      <c r="C53" s="1689"/>
      <c r="D53" s="1689"/>
      <c r="E53" s="1689"/>
      <c r="F53" s="1689"/>
      <c r="G53" s="1689"/>
      <c r="H53" s="1689"/>
      <c r="I53" s="1689"/>
      <c r="J53" s="1689"/>
      <c r="K53" s="1689"/>
      <c r="L53" s="1689"/>
      <c r="M53" s="1689"/>
      <c r="N53" s="1689"/>
      <c r="O53" s="1689"/>
      <c r="P53" s="1689"/>
      <c r="Q53" s="1689"/>
      <c r="R53" s="1689"/>
      <c r="S53" s="1689"/>
      <c r="T53" s="1689"/>
      <c r="U53" s="1689"/>
      <c r="V53" s="1689"/>
      <c r="W53" s="1689"/>
      <c r="X53" s="1689"/>
      <c r="Y53" s="1689"/>
      <c r="Z53" s="1689"/>
      <c r="AA53" s="1689"/>
      <c r="AB53" s="1689"/>
      <c r="AC53" s="1689"/>
      <c r="AD53" s="1689"/>
      <c r="AE53" s="1689"/>
      <c r="AF53" s="1689"/>
      <c r="AG53" s="1689"/>
      <c r="AH53" s="1689"/>
      <c r="AI53" s="1689"/>
      <c r="AJ53" s="1689"/>
      <c r="AK53" s="1689"/>
      <c r="AL53" s="1689"/>
      <c r="AM53" s="1689"/>
      <c r="AN53" s="1689"/>
      <c r="AO53" s="1689"/>
      <c r="AP53" s="1689"/>
      <c r="AQ53" s="1690"/>
      <c r="AR53" s="1690"/>
      <c r="AS53" s="1690"/>
      <c r="AT53" s="1690"/>
      <c r="AU53" s="264"/>
    </row>
    <row r="54" spans="1:47" ht="15.5" customHeight="1">
      <c r="A54" s="1689"/>
      <c r="B54" s="1689"/>
      <c r="C54" s="1689"/>
      <c r="D54" s="1689"/>
      <c r="E54" s="1689"/>
      <c r="F54" s="1689"/>
      <c r="G54" s="1689"/>
      <c r="H54" s="1689"/>
      <c r="I54" s="1689"/>
      <c r="J54" s="1689"/>
      <c r="K54" s="1689"/>
      <c r="L54" s="1689"/>
      <c r="M54" s="1689"/>
      <c r="N54" s="1689"/>
      <c r="O54" s="1689"/>
      <c r="P54" s="1689"/>
      <c r="Q54" s="1689"/>
      <c r="R54" s="1689"/>
      <c r="S54" s="1689"/>
      <c r="T54" s="1689"/>
      <c r="U54" s="1689"/>
      <c r="V54" s="1689"/>
      <c r="W54" s="1689"/>
      <c r="X54" s="1689"/>
      <c r="Y54" s="1689"/>
      <c r="Z54" s="1689"/>
      <c r="AA54" s="1689"/>
      <c r="AB54" s="1689"/>
      <c r="AC54" s="1689"/>
      <c r="AD54" s="1689"/>
      <c r="AE54" s="1689"/>
      <c r="AF54" s="1689"/>
      <c r="AG54" s="1689"/>
      <c r="AH54" s="1689"/>
      <c r="AI54" s="1689"/>
      <c r="AJ54" s="1689"/>
      <c r="AK54" s="1689"/>
      <c r="AL54" s="1689"/>
      <c r="AM54" s="1689"/>
      <c r="AN54" s="1689"/>
      <c r="AO54" s="1689"/>
      <c r="AP54" s="1689"/>
      <c r="AQ54" s="1690"/>
      <c r="AR54" s="1690"/>
      <c r="AS54" s="1690"/>
      <c r="AT54" s="1690"/>
      <c r="AU54" s="264"/>
    </row>
    <row r="55" spans="1:47" ht="17" customHeight="1">
      <c r="A55" s="202"/>
    </row>
    <row r="56" spans="1:47" ht="14.25" customHeight="1">
      <c r="A56" s="1689"/>
      <c r="B56" s="1689"/>
      <c r="C56" s="1689"/>
      <c r="D56" s="1689"/>
      <c r="E56" s="1689"/>
      <c r="F56" s="1689"/>
      <c r="G56" s="1689"/>
      <c r="H56" s="1689"/>
      <c r="I56" s="1689"/>
      <c r="J56" s="1689"/>
      <c r="K56" s="1689"/>
      <c r="L56" s="1689"/>
      <c r="M56" s="1689"/>
      <c r="N56" s="1689"/>
      <c r="O56" s="1689"/>
      <c r="P56" s="1689"/>
      <c r="Q56" s="1689"/>
      <c r="R56" s="1689"/>
      <c r="S56" s="1689"/>
      <c r="T56" s="1689"/>
      <c r="U56" s="1689"/>
      <c r="V56" s="1689"/>
      <c r="W56" s="1689"/>
      <c r="X56" s="1689"/>
      <c r="Y56" s="1689"/>
      <c r="Z56" s="1689"/>
      <c r="AA56" s="1689"/>
      <c r="AB56" s="1689"/>
      <c r="AC56" s="1689"/>
      <c r="AD56" s="1689"/>
      <c r="AE56" s="1689"/>
      <c r="AF56" s="1689"/>
      <c r="AG56" s="1689"/>
      <c r="AH56" s="1689"/>
      <c r="AI56" s="1689"/>
      <c r="AJ56" s="1689"/>
      <c r="AK56" s="1689"/>
      <c r="AL56" s="1689"/>
      <c r="AM56" s="1689"/>
      <c r="AN56" s="1689"/>
      <c r="AO56" s="1689"/>
      <c r="AP56" s="1689"/>
      <c r="AQ56" s="1690"/>
      <c r="AR56" s="1690"/>
      <c r="AS56" s="1690"/>
      <c r="AT56" s="1690"/>
      <c r="AU56" s="264"/>
    </row>
    <row r="57" spans="1:47">
      <c r="A57" s="202"/>
    </row>
    <row r="58" spans="1:47">
      <c r="A58" s="202"/>
    </row>
    <row r="59" spans="1:47">
      <c r="A59" s="202"/>
    </row>
    <row r="60" spans="1:47">
      <c r="A60" s="202"/>
    </row>
    <row r="61" spans="1:47">
      <c r="A61" s="202"/>
    </row>
    <row r="62" spans="1:47">
      <c r="A62" s="202"/>
    </row>
    <row r="63" spans="1:47">
      <c r="A63" s="202"/>
    </row>
    <row r="64" spans="1:47">
      <c r="A64" s="202"/>
    </row>
    <row r="65" spans="1:47">
      <c r="A65" s="202"/>
    </row>
    <row r="66" spans="1:47">
      <c r="A66" s="202"/>
    </row>
    <row r="67" spans="1:47">
      <c r="A67" s="202"/>
    </row>
    <row r="68" spans="1:47">
      <c r="A68" s="202"/>
    </row>
    <row r="69" spans="1:47">
      <c r="A69" s="202"/>
    </row>
    <row r="70" spans="1:47">
      <c r="A70" s="202"/>
    </row>
    <row r="71" spans="1:47">
      <c r="A71" s="202"/>
    </row>
    <row r="72" spans="1:47">
      <c r="A72" s="202"/>
    </row>
    <row r="73" spans="1:47">
      <c r="A73" s="202"/>
    </row>
    <row r="74" spans="1:47">
      <c r="A74" s="202"/>
    </row>
    <row r="75" spans="1:47">
      <c r="A75" s="1689"/>
      <c r="B75" s="1689"/>
      <c r="C75" s="1689"/>
      <c r="D75" s="1689"/>
      <c r="E75" s="1689"/>
      <c r="F75" s="1689"/>
      <c r="G75" s="1689"/>
      <c r="H75" s="1689"/>
      <c r="I75" s="1689"/>
      <c r="J75" s="1689"/>
      <c r="K75" s="1689"/>
      <c r="L75" s="1689"/>
      <c r="M75" s="1689"/>
      <c r="N75" s="1689"/>
      <c r="O75" s="1689"/>
      <c r="P75" s="1689"/>
      <c r="Q75" s="1689"/>
      <c r="R75" s="1689"/>
      <c r="S75" s="1689"/>
      <c r="T75" s="1689"/>
      <c r="U75" s="1689"/>
      <c r="V75" s="1689"/>
      <c r="W75" s="1689"/>
      <c r="X75" s="1689"/>
      <c r="Y75" s="1689"/>
      <c r="Z75" s="1689"/>
      <c r="AA75" s="1689"/>
      <c r="AB75" s="1689"/>
      <c r="AC75" s="1689"/>
      <c r="AD75" s="1689"/>
      <c r="AE75" s="1689"/>
      <c r="AF75" s="1689"/>
      <c r="AG75" s="1689"/>
      <c r="AH75" s="1689"/>
      <c r="AI75" s="1689"/>
      <c r="AJ75" s="1689"/>
      <c r="AK75" s="1689"/>
      <c r="AL75" s="1689"/>
      <c r="AM75" s="1689"/>
      <c r="AN75" s="1689"/>
      <c r="AO75" s="1689"/>
      <c r="AP75" s="1689"/>
      <c r="AQ75" s="1690"/>
      <c r="AR75" s="1690"/>
      <c r="AS75" s="1690"/>
      <c r="AT75" s="1690"/>
      <c r="AU75" s="264"/>
    </row>
    <row r="76" spans="1:47">
      <c r="A76" s="202"/>
    </row>
    <row r="77" spans="1:47">
      <c r="A77" s="202"/>
    </row>
    <row r="78" spans="1:47">
      <c r="A78" s="202"/>
    </row>
  </sheetData>
  <sheetProtection selectLockedCells="1" selectUnlockedCells="1"/>
  <mergeCells count="95">
    <mergeCell ref="A5:AT5"/>
    <mergeCell ref="A2:X2"/>
    <mergeCell ref="Y2:AT2"/>
    <mergeCell ref="A3:X3"/>
    <mergeCell ref="Y3:AT3"/>
    <mergeCell ref="A4:AT4"/>
    <mergeCell ref="A6:AT6"/>
    <mergeCell ref="A7:AT7"/>
    <mergeCell ref="A8:AT8"/>
    <mergeCell ref="A9:AT9"/>
    <mergeCell ref="B10:N10"/>
    <mergeCell ref="O10:AH10"/>
    <mergeCell ref="AI10:AP10"/>
    <mergeCell ref="AQ10:AT10"/>
    <mergeCell ref="B11:N11"/>
    <mergeCell ref="O11:AH11"/>
    <mergeCell ref="AI11:AP11"/>
    <mergeCell ref="AQ11:AT11"/>
    <mergeCell ref="B12:N12"/>
    <mergeCell ref="O12:AH12"/>
    <mergeCell ref="AI12:AP12"/>
    <mergeCell ref="AQ12:AT12"/>
    <mergeCell ref="B13:N13"/>
    <mergeCell ref="O13:AH13"/>
    <mergeCell ref="AI13:AP13"/>
    <mergeCell ref="AQ13:AT13"/>
    <mergeCell ref="B14:N14"/>
    <mergeCell ref="O14:AH14"/>
    <mergeCell ref="AI14:AP14"/>
    <mergeCell ref="AQ14:AT14"/>
    <mergeCell ref="A31:AP31"/>
    <mergeCell ref="AQ31:AT31"/>
    <mergeCell ref="B15:N15"/>
    <mergeCell ref="O15:AH15"/>
    <mergeCell ref="AI15:AP15"/>
    <mergeCell ref="AQ15:AT15"/>
    <mergeCell ref="B16:N16"/>
    <mergeCell ref="O16:AH16"/>
    <mergeCell ref="AI16:AP16"/>
    <mergeCell ref="AQ16:AT16"/>
    <mergeCell ref="B26:Y26"/>
    <mergeCell ref="Z26:AT26"/>
    <mergeCell ref="B28:Y28"/>
    <mergeCell ref="Z27:AT27"/>
    <mergeCell ref="A30:AU30"/>
    <mergeCell ref="A32:AP32"/>
    <mergeCell ref="AQ32:AT32"/>
    <mergeCell ref="A33:AP33"/>
    <mergeCell ref="AQ33:AT33"/>
    <mergeCell ref="A34:AP34"/>
    <mergeCell ref="AQ34:AT34"/>
    <mergeCell ref="A35:AP35"/>
    <mergeCell ref="AQ35:AT35"/>
    <mergeCell ref="A36:AP36"/>
    <mergeCell ref="AQ36:AT36"/>
    <mergeCell ref="A37:AP37"/>
    <mergeCell ref="AQ37:AT37"/>
    <mergeCell ref="A38:AP38"/>
    <mergeCell ref="AQ38:AT38"/>
    <mergeCell ref="A39:AP39"/>
    <mergeCell ref="AQ39:AT39"/>
    <mergeCell ref="A40:AP40"/>
    <mergeCell ref="AQ40:AT40"/>
    <mergeCell ref="A41:AP41"/>
    <mergeCell ref="AQ41:AT41"/>
    <mergeCell ref="A42:AP42"/>
    <mergeCell ref="AQ42:AT42"/>
    <mergeCell ref="A43:AP43"/>
    <mergeCell ref="AQ43:AT43"/>
    <mergeCell ref="A44:AP44"/>
    <mergeCell ref="AQ44:AT44"/>
    <mergeCell ref="A45:AP45"/>
    <mergeCell ref="AQ45:AT45"/>
    <mergeCell ref="A46:AP46"/>
    <mergeCell ref="AQ46:AT46"/>
    <mergeCell ref="A47:AP47"/>
    <mergeCell ref="AQ47:AT47"/>
    <mergeCell ref="A48:AP48"/>
    <mergeCell ref="AQ48:AT48"/>
    <mergeCell ref="A49:AP49"/>
    <mergeCell ref="AQ49:AT49"/>
    <mergeCell ref="A50:AP50"/>
    <mergeCell ref="AQ50:AT50"/>
    <mergeCell ref="A51:AP51"/>
    <mergeCell ref="AQ51:AT51"/>
    <mergeCell ref="A52:AP52"/>
    <mergeCell ref="AQ52:AT52"/>
    <mergeCell ref="A75:AP75"/>
    <mergeCell ref="AQ75:AT75"/>
    <mergeCell ref="A53:AP53"/>
    <mergeCell ref="AQ53:AT53"/>
    <mergeCell ref="A54:AP54"/>
    <mergeCell ref="AQ54:AT54"/>
    <mergeCell ref="A56:AP56"/>
    <mergeCell ref="AQ56:AT56"/>
  </mergeCells>
  <pageMargins left="0.7" right="0.7" top="0.75" bottom="0.75" header="0.3" footer="0.3"/>
  <pageSetup scale="72" fitToHeight="0" orientation="portrait" verticalDpi="1200" r:id="rId1"/>
  <headerFooter>
    <oddFooter>&amp;L1AF0003 &amp;A&amp;C&amp;KFF0000Printed Copy Uncontrolled.  
Latest Edition on AMG Intranet Site (http://ride.amgeneralintranet.com)&amp;RRev &amp;D</oddFooter>
  </headerFooter>
  <rowBreaks count="1" manualBreakCount="1">
    <brk id="22" max="46"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4DF81-EE02-425B-9EC2-83D01F32DE3E}">
  <dimension ref="A1:N113"/>
  <sheetViews>
    <sheetView windowProtection="1" showGridLines="0" showRuler="0" view="pageLayout" zoomScale="115" zoomScaleNormal="100" zoomScaleSheetLayoutView="100" zoomScalePageLayoutView="115" workbookViewId="0">
      <selection activeCell="H3" sqref="H3:K3"/>
    </sheetView>
  </sheetViews>
  <sheetFormatPr baseColWidth="10" defaultColWidth="9.1640625" defaultRowHeight="15"/>
  <cols>
    <col min="1" max="1" width="9.5" style="244" customWidth="1"/>
    <col min="2" max="10" width="9.1640625" style="244"/>
    <col min="11" max="11" width="8.5" style="244" customWidth="1"/>
    <col min="12" max="14" width="9.1640625" style="244"/>
  </cols>
  <sheetData>
    <row r="1" spans="1:12">
      <c r="A1" s="1219" t="s">
        <v>216</v>
      </c>
      <c r="B1" s="1219"/>
      <c r="C1" s="1219"/>
      <c r="D1" s="1219"/>
      <c r="E1" s="1219"/>
      <c r="F1" s="1219"/>
      <c r="G1" s="1219"/>
      <c r="H1" s="1219"/>
      <c r="I1" s="1219"/>
      <c r="J1" s="1219"/>
      <c r="K1" s="1219"/>
      <c r="L1" s="1219"/>
    </row>
    <row r="2" spans="1:12" ht="20.5" customHeight="1" thickBot="1">
      <c r="A2" s="728"/>
      <c r="B2" s="729"/>
      <c r="C2" s="729"/>
      <c r="D2" s="729"/>
      <c r="E2" s="729"/>
      <c r="F2" s="730"/>
      <c r="G2" s="730"/>
      <c r="H2" s="730"/>
      <c r="I2" s="730"/>
      <c r="J2" s="730"/>
      <c r="K2" s="730"/>
      <c r="L2" s="730"/>
    </row>
    <row r="3" spans="1:12">
      <c r="A3" s="1748" t="s">
        <v>446</v>
      </c>
      <c r="B3" s="1749"/>
      <c r="C3" s="1757" t="str">
        <f>IF(ISBLANK(Information!D2),"",Information!D2)</f>
        <v/>
      </c>
      <c r="D3" s="1758"/>
      <c r="E3" s="1759"/>
      <c r="F3" s="1753" t="s">
        <v>380</v>
      </c>
      <c r="G3" s="1748"/>
      <c r="H3" s="1760"/>
      <c r="I3" s="1761"/>
      <c r="J3" s="1761"/>
      <c r="K3" s="1762"/>
      <c r="L3" s="730"/>
    </row>
    <row r="4" spans="1:12">
      <c r="A4" s="1748" t="s">
        <v>447</v>
      </c>
      <c r="B4" s="1749"/>
      <c r="C4" s="1750" t="str">
        <f>IF(ISBLANK(Information!D3),"",Information!D3)</f>
        <v/>
      </c>
      <c r="D4" s="1751"/>
      <c r="E4" s="1752"/>
      <c r="F4" s="1753" t="s">
        <v>381</v>
      </c>
      <c r="G4" s="1748"/>
      <c r="H4" s="1754"/>
      <c r="I4" s="1755"/>
      <c r="J4" s="1755"/>
      <c r="K4" s="1756"/>
      <c r="L4" s="730"/>
    </row>
    <row r="5" spans="1:12">
      <c r="A5" s="1748" t="s">
        <v>396</v>
      </c>
      <c r="B5" s="1749"/>
      <c r="C5" s="731" t="str">
        <f>IF(ISBLANK(Information!D19),"",Information!D19)</f>
        <v/>
      </c>
      <c r="D5" s="732" t="s">
        <v>489</v>
      </c>
      <c r="E5" s="733">
        <f>Information!D20</f>
        <v>0</v>
      </c>
      <c r="F5" s="1753" t="s">
        <v>382</v>
      </c>
      <c r="G5" s="1748"/>
      <c r="H5" s="1754"/>
      <c r="I5" s="1755"/>
      <c r="J5" s="1755"/>
      <c r="K5" s="1756"/>
      <c r="L5" s="730"/>
    </row>
    <row r="6" spans="1:12" ht="17.5" customHeight="1">
      <c r="A6" s="1748" t="s">
        <v>383</v>
      </c>
      <c r="B6" s="1749"/>
      <c r="C6" s="1763"/>
      <c r="D6" s="1764"/>
      <c r="E6" s="1765"/>
      <c r="F6" s="1753" t="s">
        <v>384</v>
      </c>
      <c r="G6" s="1748"/>
      <c r="H6" s="1754"/>
      <c r="I6" s="1755"/>
      <c r="J6" s="1755"/>
      <c r="K6" s="1756"/>
      <c r="L6" s="730"/>
    </row>
    <row r="7" spans="1:12" ht="16" thickBot="1">
      <c r="A7" s="1766" t="s">
        <v>385</v>
      </c>
      <c r="B7" s="1767"/>
      <c r="C7" s="1763"/>
      <c r="D7" s="1768"/>
      <c r="E7" s="1765"/>
      <c r="F7" s="1753" t="s">
        <v>386</v>
      </c>
      <c r="G7" s="1748"/>
      <c r="H7" s="1769"/>
      <c r="I7" s="1770"/>
      <c r="J7" s="1770"/>
      <c r="K7" s="1771"/>
      <c r="L7" s="730"/>
    </row>
    <row r="8" spans="1:12" ht="16.25" customHeight="1" thickBot="1">
      <c r="A8" s="1766" t="s">
        <v>387</v>
      </c>
      <c r="B8" s="1767"/>
      <c r="C8" s="1772"/>
      <c r="D8" s="1773"/>
      <c r="E8" s="1774"/>
      <c r="F8" s="734"/>
      <c r="G8" s="735"/>
      <c r="H8" s="730"/>
      <c r="I8" s="730"/>
      <c r="J8" s="730"/>
      <c r="K8" s="730"/>
      <c r="L8" s="730"/>
    </row>
    <row r="9" spans="1:12">
      <c r="A9" s="728"/>
      <c r="B9" s="730"/>
      <c r="C9" s="730"/>
      <c r="D9" s="736"/>
      <c r="E9" s="734"/>
      <c r="F9" s="734"/>
      <c r="G9" s="735"/>
      <c r="H9" s="730"/>
      <c r="I9" s="730"/>
      <c r="J9" s="730"/>
      <c r="K9" s="730"/>
      <c r="L9" s="730"/>
    </row>
    <row r="10" spans="1:12" ht="13.25" customHeight="1" thickBot="1">
      <c r="A10" s="1748" t="s">
        <v>388</v>
      </c>
      <c r="B10" s="1748"/>
      <c r="C10" s="737" t="s">
        <v>389</v>
      </c>
      <c r="D10" s="737" t="s">
        <v>390</v>
      </c>
      <c r="E10" s="737" t="s">
        <v>391</v>
      </c>
      <c r="F10" s="737" t="s">
        <v>392</v>
      </c>
      <c r="G10" s="737" t="s">
        <v>393</v>
      </c>
      <c r="H10" s="730"/>
      <c r="I10" s="730"/>
      <c r="J10" s="730"/>
      <c r="K10" s="730"/>
      <c r="L10" s="730"/>
    </row>
    <row r="11" spans="1:12" ht="16" thickBot="1">
      <c r="A11" s="738"/>
      <c r="B11" s="739">
        <v>1</v>
      </c>
      <c r="C11" s="740"/>
      <c r="D11" s="740"/>
      <c r="E11" s="740"/>
      <c r="F11" s="740"/>
      <c r="G11" s="740"/>
      <c r="H11" s="741" t="s">
        <v>394</v>
      </c>
      <c r="I11" s="738"/>
      <c r="J11" s="742"/>
      <c r="K11" s="730"/>
      <c r="L11" s="730"/>
    </row>
    <row r="12" spans="1:12" ht="16" thickBot="1">
      <c r="A12" s="738"/>
      <c r="B12" s="739">
        <v>2</v>
      </c>
      <c r="C12" s="740"/>
      <c r="D12" s="740"/>
      <c r="E12" s="740"/>
      <c r="F12" s="740"/>
      <c r="G12" s="740"/>
      <c r="H12" s="741"/>
      <c r="I12" s="738"/>
      <c r="J12" s="742"/>
      <c r="K12" s="730"/>
      <c r="L12" s="730"/>
    </row>
    <row r="13" spans="1:12" ht="16" thickBot="1">
      <c r="A13" s="738"/>
      <c r="B13" s="739">
        <v>3</v>
      </c>
      <c r="C13" s="740"/>
      <c r="D13" s="740"/>
      <c r="E13" s="740"/>
      <c r="F13" s="740"/>
      <c r="G13" s="740"/>
      <c r="H13" s="1781" t="s">
        <v>395</v>
      </c>
      <c r="I13" s="1782"/>
      <c r="J13" s="1782"/>
      <c r="K13" s="1782"/>
      <c r="L13" s="1782"/>
    </row>
    <row r="14" spans="1:12" ht="16" thickBot="1">
      <c r="A14" s="738"/>
      <c r="B14" s="739">
        <v>4</v>
      </c>
      <c r="C14" s="740"/>
      <c r="D14" s="740"/>
      <c r="E14" s="740"/>
      <c r="F14" s="740"/>
      <c r="G14" s="740"/>
      <c r="H14" s="730"/>
      <c r="I14" s="738"/>
      <c r="J14" s="742"/>
      <c r="K14" s="730"/>
      <c r="L14" s="730"/>
    </row>
    <row r="15" spans="1:12" ht="16" thickBot="1">
      <c r="A15" s="738"/>
      <c r="B15" s="739">
        <v>5</v>
      </c>
      <c r="C15" s="740"/>
      <c r="D15" s="740"/>
      <c r="E15" s="740"/>
      <c r="F15" s="740"/>
      <c r="G15" s="740"/>
      <c r="H15" s="738"/>
      <c r="I15" s="738"/>
      <c r="J15" s="742"/>
      <c r="K15" s="730"/>
      <c r="L15" s="730"/>
    </row>
    <row r="16" spans="1:12">
      <c r="A16" s="738"/>
      <c r="B16" s="739">
        <v>6</v>
      </c>
      <c r="C16" s="740"/>
      <c r="D16" s="740"/>
      <c r="E16" s="740"/>
      <c r="F16" s="740"/>
      <c r="G16" s="740"/>
      <c r="H16" s="738"/>
      <c r="I16" s="738"/>
      <c r="J16" s="742"/>
      <c r="K16" s="730"/>
      <c r="L16" s="730"/>
    </row>
    <row r="17" spans="1:13">
      <c r="A17" s="738"/>
      <c r="B17" s="730"/>
      <c r="C17" s="730"/>
      <c r="D17" s="730"/>
      <c r="E17" s="730"/>
      <c r="F17" s="730"/>
      <c r="G17" s="730"/>
      <c r="H17" s="738"/>
      <c r="I17" s="738"/>
      <c r="J17" s="742"/>
      <c r="K17" s="730"/>
      <c r="L17" s="730"/>
    </row>
    <row r="18" spans="1:13">
      <c r="A18" s="743"/>
      <c r="B18" s="744"/>
      <c r="C18" s="744"/>
      <c r="D18" s="744"/>
      <c r="E18" s="744"/>
      <c r="F18" s="744"/>
      <c r="G18" s="744"/>
      <c r="H18" s="745"/>
      <c r="I18" s="745"/>
      <c r="J18" s="746"/>
      <c r="K18" s="744"/>
      <c r="L18" s="744"/>
    </row>
    <row r="19" spans="1:13">
      <c r="A19" s="747"/>
      <c r="B19" s="748"/>
      <c r="C19" s="748"/>
      <c r="D19" s="749"/>
      <c r="E19" s="750"/>
      <c r="F19" s="745"/>
      <c r="G19" s="745"/>
      <c r="H19" s="745"/>
      <c r="I19" s="745"/>
      <c r="J19" s="751"/>
      <c r="K19" s="745"/>
      <c r="L19" s="745"/>
    </row>
    <row r="20" spans="1:13" ht="16" thickBot="1">
      <c r="A20" s="747"/>
      <c r="B20" s="752" t="str">
        <f>A3</f>
        <v>Supplier Name:</v>
      </c>
      <c r="C20" s="700" t="str">
        <f t="shared" ref="C20:C25" si="0">C3</f>
        <v/>
      </c>
      <c r="D20" s="753"/>
      <c r="E20" s="81"/>
      <c r="F20" s="80"/>
      <c r="G20" s="80"/>
      <c r="H20" s="745"/>
      <c r="I20" s="745"/>
      <c r="J20" s="751"/>
      <c r="K20" s="745"/>
      <c r="L20" s="745"/>
    </row>
    <row r="21" spans="1:13" ht="16" thickBot="1">
      <c r="A21" s="745"/>
      <c r="B21" s="752" t="s">
        <v>396</v>
      </c>
      <c r="C21" s="700" t="str">
        <f t="shared" si="0"/>
        <v/>
      </c>
      <c r="D21" s="80"/>
      <c r="E21" s="752" t="s">
        <v>380</v>
      </c>
      <c r="F21" s="754"/>
      <c r="G21" s="700">
        <f>H3</f>
        <v>0</v>
      </c>
      <c r="H21" s="745"/>
      <c r="I21" s="745"/>
      <c r="J21" s="1783" t="s">
        <v>591</v>
      </c>
      <c r="K21" s="1784"/>
      <c r="L21" s="1783" t="s">
        <v>590</v>
      </c>
      <c r="M21" s="1784"/>
    </row>
    <row r="22" spans="1:13">
      <c r="A22" s="745"/>
      <c r="B22" s="752" t="s">
        <v>397</v>
      </c>
      <c r="C22" s="700" t="str">
        <f t="shared" si="0"/>
        <v/>
      </c>
      <c r="D22" s="80"/>
      <c r="E22" s="752" t="s">
        <v>398</v>
      </c>
      <c r="F22" s="80"/>
      <c r="G22" s="700">
        <f>H4</f>
        <v>0</v>
      </c>
      <c r="H22" s="745"/>
      <c r="I22" s="745"/>
      <c r="J22" s="714" t="s">
        <v>399</v>
      </c>
      <c r="K22" s="755" t="e">
        <f>MIN($J$75,$J$78)</f>
        <v>#DIV/0!</v>
      </c>
      <c r="L22" s="756" t="s">
        <v>399</v>
      </c>
      <c r="M22" s="366">
        <v>1.67</v>
      </c>
    </row>
    <row r="23" spans="1:13" ht="16" thickBot="1">
      <c r="A23" s="745"/>
      <c r="B23" s="752" t="s">
        <v>383</v>
      </c>
      <c r="C23" s="700">
        <f t="shared" si="0"/>
        <v>0</v>
      </c>
      <c r="D23" s="80"/>
      <c r="E23" s="752" t="s">
        <v>400</v>
      </c>
      <c r="F23" s="754"/>
      <c r="G23" s="757">
        <f>H5</f>
        <v>0</v>
      </c>
      <c r="H23" s="751"/>
      <c r="I23" s="745"/>
      <c r="J23" s="758"/>
      <c r="K23" s="367"/>
      <c r="L23" s="758"/>
      <c r="M23" s="759"/>
    </row>
    <row r="24" spans="1:13" ht="16" thickBot="1">
      <c r="A24" s="745"/>
      <c r="B24" s="752" t="s">
        <v>401</v>
      </c>
      <c r="C24" s="700">
        <f t="shared" si="0"/>
        <v>0</v>
      </c>
      <c r="D24" s="80"/>
      <c r="E24" s="752" t="s">
        <v>384</v>
      </c>
      <c r="F24" s="754"/>
      <c r="G24" s="700">
        <f>H6</f>
        <v>0</v>
      </c>
      <c r="H24" s="751"/>
      <c r="I24" s="745"/>
      <c r="J24" s="1783" t="s">
        <v>591</v>
      </c>
      <c r="K24" s="1784"/>
      <c r="L24" s="1783" t="s">
        <v>590</v>
      </c>
      <c r="M24" s="1784"/>
    </row>
    <row r="25" spans="1:13">
      <c r="A25" s="745"/>
      <c r="B25" s="752" t="s">
        <v>402</v>
      </c>
      <c r="C25" s="700">
        <f t="shared" si="0"/>
        <v>0</v>
      </c>
      <c r="D25" s="80"/>
      <c r="E25" s="752" t="s">
        <v>386</v>
      </c>
      <c r="F25" s="80"/>
      <c r="G25" s="757">
        <f>H7</f>
        <v>0</v>
      </c>
      <c r="H25" s="745"/>
      <c r="I25" s="745"/>
      <c r="J25" s="714" t="s">
        <v>403</v>
      </c>
      <c r="K25" s="755" t="e">
        <f>MIN($K$75,$K$78)</f>
        <v>#DIV/0!</v>
      </c>
      <c r="L25" s="756" t="s">
        <v>403</v>
      </c>
      <c r="M25" s="366">
        <v>1.33</v>
      </c>
    </row>
    <row r="26" spans="1:13" ht="16" thickBot="1">
      <c r="A26" s="745"/>
      <c r="B26" s="760"/>
      <c r="C26" s="761"/>
      <c r="D26" s="751"/>
      <c r="E26" s="760"/>
      <c r="F26" s="745"/>
      <c r="G26" s="762"/>
      <c r="H26" s="745"/>
      <c r="I26" s="745"/>
      <c r="J26" s="758"/>
      <c r="K26" s="367"/>
      <c r="L26" s="758"/>
      <c r="M26" s="759"/>
    </row>
    <row r="27" spans="1:13">
      <c r="A27" s="745"/>
      <c r="B27" s="763"/>
      <c r="C27" s="763"/>
      <c r="D27" s="764"/>
      <c r="E27" s="745"/>
      <c r="F27" s="745"/>
      <c r="G27" s="745"/>
      <c r="H27" s="745"/>
      <c r="I27" s="745"/>
      <c r="J27" s="745"/>
      <c r="K27" s="745"/>
      <c r="L27" s="745"/>
    </row>
    <row r="28" spans="1:13">
      <c r="A28" s="745"/>
      <c r="B28" s="765" t="s">
        <v>404</v>
      </c>
      <c r="C28" s="765">
        <v>1</v>
      </c>
      <c r="D28" s="765">
        <v>2</v>
      </c>
      <c r="E28" s="765">
        <v>3</v>
      </c>
      <c r="F28" s="765">
        <v>4</v>
      </c>
      <c r="G28" s="765">
        <v>5</v>
      </c>
      <c r="H28" s="765" t="s">
        <v>405</v>
      </c>
      <c r="I28" s="765" t="s">
        <v>406</v>
      </c>
      <c r="J28" s="745"/>
      <c r="K28" s="745"/>
      <c r="L28" s="745"/>
    </row>
    <row r="29" spans="1:13">
      <c r="A29" s="745"/>
      <c r="B29" s="766">
        <v>1</v>
      </c>
      <c r="C29" s="767">
        <f t="shared" ref="C29:G34" si="1">C11</f>
        <v>0</v>
      </c>
      <c r="D29" s="767">
        <f t="shared" si="1"/>
        <v>0</v>
      </c>
      <c r="E29" s="767">
        <f t="shared" si="1"/>
        <v>0</v>
      </c>
      <c r="F29" s="767">
        <f t="shared" si="1"/>
        <v>0</v>
      </c>
      <c r="G29" s="767">
        <f t="shared" si="1"/>
        <v>0</v>
      </c>
      <c r="H29" s="767">
        <f t="shared" ref="H29:H34" si="2">AVERAGE(C29:G29)</f>
        <v>0</v>
      </c>
      <c r="I29" s="767">
        <f t="shared" ref="I29:I34" si="3">MAX(C29:G29)-MIN(C29:G29)</f>
        <v>0</v>
      </c>
      <c r="J29" s="745"/>
      <c r="K29" s="745"/>
      <c r="L29" s="745"/>
    </row>
    <row r="30" spans="1:13">
      <c r="A30" s="745"/>
      <c r="B30" s="766">
        <v>2</v>
      </c>
      <c r="C30" s="767">
        <f t="shared" si="1"/>
        <v>0</v>
      </c>
      <c r="D30" s="767">
        <f t="shared" si="1"/>
        <v>0</v>
      </c>
      <c r="E30" s="767">
        <f t="shared" si="1"/>
        <v>0</v>
      </c>
      <c r="F30" s="767">
        <f t="shared" si="1"/>
        <v>0</v>
      </c>
      <c r="G30" s="767">
        <f t="shared" si="1"/>
        <v>0</v>
      </c>
      <c r="H30" s="767">
        <f t="shared" si="2"/>
        <v>0</v>
      </c>
      <c r="I30" s="767">
        <f t="shared" si="3"/>
        <v>0</v>
      </c>
      <c r="J30" s="745"/>
      <c r="K30" s="745"/>
      <c r="L30" s="745"/>
    </row>
    <row r="31" spans="1:13">
      <c r="A31" s="745"/>
      <c r="B31" s="766">
        <v>3</v>
      </c>
      <c r="C31" s="767">
        <f t="shared" si="1"/>
        <v>0</v>
      </c>
      <c r="D31" s="767">
        <f t="shared" si="1"/>
        <v>0</v>
      </c>
      <c r="E31" s="767">
        <f t="shared" si="1"/>
        <v>0</v>
      </c>
      <c r="F31" s="767">
        <f t="shared" si="1"/>
        <v>0</v>
      </c>
      <c r="G31" s="767">
        <f t="shared" si="1"/>
        <v>0</v>
      </c>
      <c r="H31" s="767">
        <f t="shared" si="2"/>
        <v>0</v>
      </c>
      <c r="I31" s="767">
        <f t="shared" si="3"/>
        <v>0</v>
      </c>
      <c r="J31" s="745"/>
      <c r="K31" s="745"/>
      <c r="L31" s="745"/>
    </row>
    <row r="32" spans="1:13">
      <c r="A32" s="745"/>
      <c r="B32" s="766">
        <v>4</v>
      </c>
      <c r="C32" s="767">
        <f t="shared" si="1"/>
        <v>0</v>
      </c>
      <c r="D32" s="767">
        <f t="shared" si="1"/>
        <v>0</v>
      </c>
      <c r="E32" s="767">
        <f t="shared" si="1"/>
        <v>0</v>
      </c>
      <c r="F32" s="767">
        <f t="shared" si="1"/>
        <v>0</v>
      </c>
      <c r="G32" s="767">
        <f t="shared" si="1"/>
        <v>0</v>
      </c>
      <c r="H32" s="767">
        <f t="shared" si="2"/>
        <v>0</v>
      </c>
      <c r="I32" s="767">
        <f t="shared" si="3"/>
        <v>0</v>
      </c>
      <c r="J32" s="745"/>
      <c r="K32" s="745"/>
      <c r="L32" s="745"/>
    </row>
    <row r="33" spans="1:12">
      <c r="A33" s="745"/>
      <c r="B33" s="766">
        <v>5</v>
      </c>
      <c r="C33" s="767">
        <f t="shared" si="1"/>
        <v>0</v>
      </c>
      <c r="D33" s="767">
        <f t="shared" si="1"/>
        <v>0</v>
      </c>
      <c r="E33" s="767">
        <f t="shared" si="1"/>
        <v>0</v>
      </c>
      <c r="F33" s="767">
        <f t="shared" si="1"/>
        <v>0</v>
      </c>
      <c r="G33" s="767">
        <f t="shared" si="1"/>
        <v>0</v>
      </c>
      <c r="H33" s="767">
        <f t="shared" si="2"/>
        <v>0</v>
      </c>
      <c r="I33" s="767">
        <f t="shared" si="3"/>
        <v>0</v>
      </c>
      <c r="J33" s="745"/>
      <c r="K33" s="745"/>
      <c r="L33" s="745"/>
    </row>
    <row r="34" spans="1:12">
      <c r="A34" s="745"/>
      <c r="B34" s="766">
        <v>6</v>
      </c>
      <c r="C34" s="767">
        <f t="shared" si="1"/>
        <v>0</v>
      </c>
      <c r="D34" s="767">
        <f t="shared" si="1"/>
        <v>0</v>
      </c>
      <c r="E34" s="767">
        <f t="shared" si="1"/>
        <v>0</v>
      </c>
      <c r="F34" s="767">
        <f t="shared" si="1"/>
        <v>0</v>
      </c>
      <c r="G34" s="767">
        <f t="shared" si="1"/>
        <v>0</v>
      </c>
      <c r="H34" s="767">
        <f t="shared" si="2"/>
        <v>0</v>
      </c>
      <c r="I34" s="767">
        <f t="shared" si="3"/>
        <v>0</v>
      </c>
      <c r="J34" s="745"/>
      <c r="K34" s="745"/>
      <c r="L34" s="768"/>
    </row>
    <row r="35" spans="1:12">
      <c r="A35" s="745"/>
      <c r="B35" s="769"/>
      <c r="C35" s="770"/>
      <c r="D35" s="768"/>
      <c r="E35" s="768"/>
      <c r="F35" s="768"/>
      <c r="G35" s="768"/>
      <c r="H35" s="771"/>
      <c r="I35" s="772"/>
      <c r="J35" s="745"/>
      <c r="K35" s="745"/>
      <c r="L35" s="768"/>
    </row>
    <row r="36" spans="1:12" ht="3.5" customHeight="1">
      <c r="A36" s="745"/>
      <c r="B36" s="773"/>
      <c r="C36" s="774"/>
      <c r="D36" s="745"/>
      <c r="E36" s="745"/>
      <c r="F36" s="768"/>
      <c r="G36" s="745"/>
      <c r="H36" s="745"/>
      <c r="I36" s="775"/>
      <c r="J36" s="776"/>
      <c r="K36" s="745"/>
      <c r="L36" s="745"/>
    </row>
    <row r="37" spans="1:12">
      <c r="A37" s="745"/>
      <c r="B37" s="777" t="s">
        <v>407</v>
      </c>
      <c r="C37" s="778"/>
      <c r="D37" s="745"/>
      <c r="E37" s="745"/>
      <c r="F37" s="745"/>
      <c r="G37" s="745"/>
      <c r="H37" s="745"/>
      <c r="I37" s="779" t="s">
        <v>408</v>
      </c>
      <c r="J37" s="702">
        <f>AVERAGE($C$29:$G$34)</f>
        <v>0</v>
      </c>
      <c r="K37" s="745"/>
      <c r="L37" s="745"/>
    </row>
    <row r="38" spans="1:12">
      <c r="A38" s="745"/>
      <c r="B38" s="780" t="s">
        <v>409</v>
      </c>
      <c r="C38" s="703">
        <f>J$37+(0.73*J$39)</f>
        <v>0</v>
      </c>
      <c r="D38" s="745"/>
      <c r="E38" s="781" t="s">
        <v>410</v>
      </c>
      <c r="F38" s="782"/>
      <c r="G38" s="782"/>
      <c r="H38" s="745"/>
      <c r="I38" s="779" t="s">
        <v>411</v>
      </c>
      <c r="J38" s="702">
        <f>_xlfn.STDEV.P($C$29:$G$34)</f>
        <v>0</v>
      </c>
      <c r="K38" s="745"/>
      <c r="L38" s="745"/>
    </row>
    <row r="39" spans="1:12">
      <c r="A39" s="745"/>
      <c r="B39" s="780" t="s">
        <v>412</v>
      </c>
      <c r="C39" s="703">
        <f>J$37-(0.73*J$39)</f>
        <v>0</v>
      </c>
      <c r="D39" s="745"/>
      <c r="E39" s="745"/>
      <c r="F39" s="783" t="e">
        <f>IF(K22&lt;=M22,"CPK Value is Unacceptable:","")</f>
        <v>#DIV/0!</v>
      </c>
      <c r="G39" s="750"/>
      <c r="H39" s="745"/>
      <c r="I39" s="779" t="s">
        <v>413</v>
      </c>
      <c r="J39" s="702">
        <f>SUM($I$29:$I$34)/6</f>
        <v>0</v>
      </c>
      <c r="K39" s="745"/>
      <c r="L39" s="745"/>
    </row>
    <row r="40" spans="1:12">
      <c r="A40" s="745"/>
      <c r="B40" s="784"/>
      <c r="C40" s="785"/>
      <c r="D40" s="745"/>
      <c r="E40" s="786"/>
      <c r="F40" s="81" t="e">
        <f>IF(K25&lt;=M25,"PPK Value is Unacceptable:","")</f>
        <v>#DIV/0!</v>
      </c>
      <c r="G40" s="768"/>
      <c r="H40" s="745"/>
      <c r="I40" s="787"/>
      <c r="J40" s="788"/>
      <c r="K40" s="745"/>
      <c r="L40" s="745"/>
    </row>
    <row r="41" spans="1:12">
      <c r="A41" s="745"/>
      <c r="B41" s="789"/>
      <c r="C41" s="790"/>
      <c r="D41" s="745"/>
      <c r="E41" s="745"/>
      <c r="F41" s="783" t="str">
        <f>IF(I92&gt;=1.33,"R-Bar Subgroups Out of Control:","")</f>
        <v/>
      </c>
      <c r="G41" s="750"/>
      <c r="H41" s="745"/>
      <c r="I41" s="780"/>
      <c r="J41" s="791"/>
      <c r="K41" s="745"/>
      <c r="L41" s="745"/>
    </row>
    <row r="42" spans="1:12">
      <c r="A42" s="745"/>
      <c r="B42" s="777" t="s">
        <v>414</v>
      </c>
      <c r="C42" s="792"/>
      <c r="D42" s="745"/>
      <c r="F42" t="str">
        <f>IF(E92&gt;=1,"X-Bar Subgroups Out of Control:","")</f>
        <v/>
      </c>
      <c r="H42" s="745"/>
      <c r="I42" s="779" t="s">
        <v>415</v>
      </c>
      <c r="J42" s="704">
        <f>C6+C7</f>
        <v>0</v>
      </c>
      <c r="K42" s="745"/>
      <c r="L42" s="745"/>
    </row>
    <row r="43" spans="1:12">
      <c r="A43" s="745"/>
      <c r="B43" s="780" t="s">
        <v>409</v>
      </c>
      <c r="C43" s="703">
        <f>J39*2.28</f>
        <v>0</v>
      </c>
      <c r="D43" s="745"/>
      <c r="E43" s="781" t="s">
        <v>410</v>
      </c>
      <c r="F43" s="782"/>
      <c r="G43" s="782"/>
      <c r="H43" s="745"/>
      <c r="I43" s="779" t="s">
        <v>416</v>
      </c>
      <c r="J43" s="704">
        <f>C6-C8</f>
        <v>0</v>
      </c>
      <c r="K43" s="745"/>
      <c r="L43" s="745"/>
    </row>
    <row r="44" spans="1:12">
      <c r="A44" s="745"/>
      <c r="B44" s="780" t="s">
        <v>412</v>
      </c>
      <c r="C44" s="703">
        <v>0</v>
      </c>
      <c r="D44" s="745"/>
      <c r="E44" s="745"/>
      <c r="F44" s="768"/>
      <c r="G44" s="768"/>
      <c r="H44" s="745"/>
      <c r="I44" s="780"/>
      <c r="J44" s="778"/>
      <c r="K44" s="745"/>
      <c r="L44" s="745"/>
    </row>
    <row r="45" spans="1:12" ht="3" customHeight="1">
      <c r="A45" s="745"/>
      <c r="B45" s="793"/>
      <c r="C45" s="794"/>
      <c r="D45" s="745"/>
      <c r="E45" s="745"/>
      <c r="F45" s="745"/>
      <c r="G45" s="768"/>
      <c r="H45" s="745"/>
      <c r="I45" s="795"/>
      <c r="J45" s="796"/>
      <c r="K45" s="745"/>
      <c r="L45" s="745"/>
    </row>
    <row r="46" spans="1:12">
      <c r="A46" s="745"/>
      <c r="B46" s="750"/>
      <c r="C46" s="797"/>
      <c r="D46" s="745"/>
      <c r="E46" s="745"/>
      <c r="F46" s="745"/>
      <c r="G46" s="768"/>
      <c r="H46" s="745"/>
      <c r="I46" s="764"/>
      <c r="J46" s="798"/>
      <c r="K46" s="745"/>
      <c r="L46" s="745"/>
    </row>
    <row r="47" spans="1:12">
      <c r="A47" s="745"/>
      <c r="B47" s="750"/>
      <c r="C47" s="797"/>
      <c r="D47" s="745"/>
      <c r="E47" s="745"/>
      <c r="F47" s="745"/>
      <c r="G47" s="768"/>
      <c r="H47" s="745"/>
      <c r="I47" s="764"/>
      <c r="J47" s="798"/>
      <c r="K47" s="745"/>
      <c r="L47" s="745"/>
    </row>
    <row r="48" spans="1:12">
      <c r="A48" s="745"/>
      <c r="B48" s="750"/>
      <c r="C48" s="797"/>
      <c r="D48" s="745"/>
      <c r="E48" s="745"/>
      <c r="F48" s="745"/>
      <c r="G48" s="768"/>
      <c r="H48" s="745"/>
      <c r="I48" s="764"/>
      <c r="J48" s="798"/>
      <c r="K48" s="745"/>
      <c r="L48" s="745"/>
    </row>
    <row r="49" spans="1:12">
      <c r="A49" s="745"/>
      <c r="B49" s="750"/>
      <c r="C49" s="797"/>
      <c r="D49" s="745"/>
      <c r="E49" s="745"/>
      <c r="F49" s="745"/>
      <c r="G49" s="768"/>
      <c r="H49" s="745"/>
      <c r="I49" s="764"/>
      <c r="J49" s="798"/>
      <c r="K49" s="745"/>
      <c r="L49" s="745"/>
    </row>
    <row r="50" spans="1:12">
      <c r="A50" s="745"/>
      <c r="B50" s="750"/>
      <c r="C50" s="797"/>
      <c r="D50" s="745"/>
      <c r="E50" s="745"/>
      <c r="F50" s="745"/>
      <c r="G50" s="768"/>
      <c r="H50" s="745"/>
      <c r="I50" s="764"/>
      <c r="J50" s="798"/>
      <c r="K50" s="745"/>
      <c r="L50" s="745"/>
    </row>
    <row r="51" spans="1:12">
      <c r="A51" s="745"/>
      <c r="B51" s="750"/>
      <c r="C51" s="797"/>
      <c r="D51" s="745"/>
      <c r="E51" s="745"/>
      <c r="F51" s="745"/>
      <c r="G51" s="768"/>
      <c r="H51" s="745"/>
      <c r="I51" s="764"/>
      <c r="J51" s="798"/>
      <c r="K51" s="745"/>
      <c r="L51" s="745"/>
    </row>
    <row r="52" spans="1:12">
      <c r="A52" s="745"/>
      <c r="B52" s="750"/>
      <c r="C52" s="797"/>
      <c r="D52" s="745"/>
      <c r="E52" s="745"/>
      <c r="F52" s="745"/>
      <c r="G52" s="768"/>
      <c r="H52" s="745"/>
      <c r="I52" s="764"/>
      <c r="J52" s="798"/>
      <c r="K52" s="745"/>
      <c r="L52" s="745"/>
    </row>
    <row r="53" spans="1:12">
      <c r="A53" s="745"/>
      <c r="B53" s="750"/>
      <c r="C53" s="797"/>
      <c r="D53" s="745"/>
      <c r="E53" s="745"/>
      <c r="F53" s="745"/>
      <c r="G53" s="768"/>
      <c r="H53" s="745"/>
      <c r="I53" s="764"/>
      <c r="J53" s="798"/>
      <c r="K53" s="745"/>
      <c r="L53" s="745"/>
    </row>
    <row r="54" spans="1:12">
      <c r="A54" s="745"/>
      <c r="B54" s="750"/>
      <c r="C54" s="797"/>
      <c r="D54" s="745"/>
      <c r="E54" s="745"/>
      <c r="F54" s="745"/>
      <c r="G54" s="768"/>
      <c r="H54" s="745"/>
      <c r="I54" s="764"/>
      <c r="J54" s="798"/>
      <c r="K54" s="745"/>
      <c r="L54" s="745"/>
    </row>
    <row r="55" spans="1:12">
      <c r="A55" s="745"/>
      <c r="B55" s="750"/>
      <c r="C55" s="797"/>
      <c r="D55" s="745"/>
      <c r="E55" s="745"/>
      <c r="F55" s="745"/>
      <c r="G55" s="768"/>
      <c r="H55" s="745"/>
      <c r="I55" s="764"/>
      <c r="J55" s="798"/>
      <c r="K55" s="745"/>
      <c r="L55" s="745"/>
    </row>
    <row r="56" spans="1:12">
      <c r="A56" s="745"/>
      <c r="B56" s="799"/>
      <c r="C56" s="800"/>
      <c r="D56" s="800"/>
      <c r="E56" s="800"/>
      <c r="F56" s="800"/>
      <c r="G56" s="800"/>
      <c r="H56" s="800"/>
      <c r="I56" s="801"/>
      <c r="J56" s="798"/>
      <c r="K56" s="745"/>
      <c r="L56" s="745"/>
    </row>
    <row r="57" spans="1:12">
      <c r="A57" s="745"/>
      <c r="B57" s="802"/>
      <c r="C57" s="803"/>
      <c r="D57" s="800"/>
      <c r="E57" s="804"/>
      <c r="F57" s="804"/>
      <c r="G57" s="800"/>
      <c r="H57" s="805"/>
      <c r="I57" s="806"/>
      <c r="J57" s="798"/>
      <c r="K57" s="745"/>
      <c r="L57" s="745"/>
    </row>
    <row r="58" spans="1:12">
      <c r="A58" s="745"/>
      <c r="B58" s="807"/>
      <c r="C58" s="808"/>
      <c r="D58" s="800"/>
      <c r="E58" s="802"/>
      <c r="F58" s="809"/>
      <c r="G58" s="800"/>
      <c r="H58" s="805"/>
      <c r="I58" s="810"/>
      <c r="J58" s="798"/>
      <c r="K58" s="745"/>
      <c r="L58" s="745"/>
    </row>
    <row r="59" spans="1:12">
      <c r="A59" s="745"/>
      <c r="B59" s="807"/>
      <c r="C59" s="808"/>
      <c r="D59" s="800"/>
      <c r="E59" s="811"/>
      <c r="F59" s="809"/>
      <c r="G59" s="800"/>
      <c r="H59" s="805"/>
      <c r="I59" s="806"/>
      <c r="J59" s="798"/>
      <c r="K59" s="745"/>
      <c r="L59" s="745"/>
    </row>
    <row r="60" spans="1:12">
      <c r="A60" s="745"/>
      <c r="B60" s="812"/>
      <c r="C60" s="813"/>
      <c r="D60" s="800"/>
      <c r="E60" s="811"/>
      <c r="F60" s="809"/>
      <c r="G60" s="800"/>
      <c r="H60" s="814"/>
      <c r="I60" s="815"/>
      <c r="J60" s="798"/>
      <c r="K60" s="745"/>
      <c r="L60" s="745"/>
    </row>
    <row r="61" spans="1:12">
      <c r="A61" s="745"/>
      <c r="B61" s="812"/>
      <c r="C61" s="813"/>
      <c r="D61" s="800"/>
      <c r="E61" s="811"/>
      <c r="F61" s="809"/>
      <c r="G61" s="800"/>
      <c r="H61" s="814"/>
      <c r="I61" s="815"/>
      <c r="J61" s="798"/>
      <c r="K61" s="745"/>
      <c r="L61" s="745"/>
    </row>
    <row r="62" spans="1:12">
      <c r="A62" s="745"/>
      <c r="B62" s="816"/>
      <c r="C62" s="817"/>
      <c r="D62" s="768"/>
      <c r="E62" s="745"/>
      <c r="F62" s="745"/>
      <c r="G62" s="768"/>
      <c r="H62" s="804"/>
      <c r="I62" s="818"/>
      <c r="J62" s="819"/>
      <c r="K62" s="745"/>
      <c r="L62" s="745"/>
    </row>
    <row r="63" spans="1:12">
      <c r="A63" s="745"/>
      <c r="B63" s="820" t="s">
        <v>407</v>
      </c>
      <c r="C63" s="821"/>
      <c r="D63" s="768"/>
      <c r="E63" s="745"/>
      <c r="F63" s="745"/>
      <c r="G63" s="745"/>
      <c r="H63" s="804"/>
      <c r="I63" s="822" t="s">
        <v>408</v>
      </c>
      <c r="J63" s="823">
        <f>AVERAGE($C$29:$G$34)</f>
        <v>0</v>
      </c>
      <c r="K63" s="745"/>
      <c r="L63" s="745"/>
    </row>
    <row r="64" spans="1:12">
      <c r="A64" s="745"/>
      <c r="B64" s="824" t="s">
        <v>409</v>
      </c>
      <c r="C64" s="825">
        <f>J$63+(0.73*J$65)</f>
        <v>0</v>
      </c>
      <c r="D64" s="768"/>
      <c r="E64" s="745"/>
      <c r="F64" s="745"/>
      <c r="G64" s="768"/>
      <c r="H64" s="804"/>
      <c r="I64" s="822" t="s">
        <v>411</v>
      </c>
      <c r="J64" s="823">
        <f>_xlfn.STDEV.P($C$29:$G$34)</f>
        <v>0</v>
      </c>
      <c r="K64" s="745"/>
      <c r="L64" s="745"/>
    </row>
    <row r="65" spans="1:12">
      <c r="A65" s="745"/>
      <c r="B65" s="824" t="s">
        <v>412</v>
      </c>
      <c r="C65" s="825">
        <f>J$63-(0.73*J$65)</f>
        <v>0</v>
      </c>
      <c r="D65" s="768"/>
      <c r="E65" s="745"/>
      <c r="F65" s="745"/>
      <c r="G65" s="745"/>
      <c r="H65" s="804"/>
      <c r="I65" s="822" t="s">
        <v>413</v>
      </c>
      <c r="J65" s="823">
        <f>SUM($I$29:$I$34)/6</f>
        <v>0</v>
      </c>
      <c r="K65" s="745"/>
      <c r="L65" s="745"/>
    </row>
    <row r="66" spans="1:12">
      <c r="A66" s="745"/>
      <c r="B66" s="784"/>
      <c r="C66" s="785"/>
      <c r="D66" s="768"/>
      <c r="E66" s="745"/>
      <c r="F66" s="745"/>
      <c r="G66" s="768"/>
      <c r="H66" s="804"/>
      <c r="I66" s="826"/>
      <c r="J66" s="825"/>
      <c r="K66" s="745"/>
      <c r="L66" s="745"/>
    </row>
    <row r="67" spans="1:12">
      <c r="A67" s="745"/>
      <c r="B67" s="827"/>
      <c r="C67" s="828"/>
      <c r="D67" s="768"/>
      <c r="E67" s="745"/>
      <c r="F67" s="745"/>
      <c r="G67" s="745"/>
      <c r="H67" s="804"/>
      <c r="I67" s="829"/>
      <c r="J67" s="774"/>
      <c r="K67" s="745"/>
      <c r="L67" s="745"/>
    </row>
    <row r="68" spans="1:12">
      <c r="A68" s="745"/>
      <c r="B68" s="820" t="s">
        <v>414</v>
      </c>
      <c r="C68" s="830"/>
      <c r="D68" s="768"/>
      <c r="E68" s="745"/>
      <c r="F68" s="745"/>
      <c r="G68" s="768"/>
      <c r="H68" s="804"/>
      <c r="I68" s="822" t="s">
        <v>415</v>
      </c>
      <c r="J68" s="831">
        <f>C6+C7</f>
        <v>0</v>
      </c>
      <c r="K68" s="745"/>
      <c r="L68" s="745"/>
    </row>
    <row r="69" spans="1:12">
      <c r="A69" s="745"/>
      <c r="B69" s="824" t="s">
        <v>409</v>
      </c>
      <c r="C69" s="825">
        <f>J65*2.28</f>
        <v>0</v>
      </c>
      <c r="D69" s="768"/>
      <c r="E69" s="745"/>
      <c r="F69" s="745"/>
      <c r="G69" s="745"/>
      <c r="H69" s="804"/>
      <c r="I69" s="822" t="s">
        <v>416</v>
      </c>
      <c r="J69" s="831">
        <f>C6-C8</f>
        <v>0</v>
      </c>
      <c r="K69" s="745"/>
      <c r="L69" s="745"/>
    </row>
    <row r="70" spans="1:12">
      <c r="A70" s="745"/>
      <c r="B70" s="824" t="s">
        <v>412</v>
      </c>
      <c r="C70" s="825">
        <v>0</v>
      </c>
      <c r="D70" s="768"/>
      <c r="E70" s="804"/>
      <c r="F70" s="804"/>
      <c r="G70" s="804"/>
      <c r="H70" s="804"/>
      <c r="I70" s="826"/>
      <c r="J70" s="778"/>
      <c r="K70" s="745"/>
      <c r="L70" s="745"/>
    </row>
    <row r="71" spans="1:12">
      <c r="A71" s="745"/>
      <c r="B71" s="793"/>
      <c r="C71" s="794"/>
      <c r="D71" s="768"/>
      <c r="E71" s="745"/>
      <c r="F71" s="745"/>
      <c r="G71" s="768"/>
      <c r="H71" s="804"/>
      <c r="I71" s="832"/>
      <c r="J71" s="796"/>
      <c r="K71" s="745"/>
      <c r="L71" s="745"/>
    </row>
    <row r="72" spans="1:12" ht="16" thickBot="1">
      <c r="A72" s="743"/>
      <c r="B72" s="1775" t="s">
        <v>428</v>
      </c>
      <c r="C72" s="1776"/>
      <c r="D72" s="1776"/>
      <c r="E72" s="1776"/>
      <c r="F72" s="1776"/>
      <c r="G72" s="1776"/>
      <c r="H72" s="1776"/>
      <c r="I72" s="1776"/>
      <c r="J72" s="1776"/>
      <c r="K72" s="1776"/>
      <c r="L72" s="1777"/>
    </row>
    <row r="73" spans="1:12" ht="16" thickBot="1">
      <c r="A73" s="833"/>
      <c r="B73" s="834" t="s">
        <v>407</v>
      </c>
      <c r="C73" s="835"/>
      <c r="D73" s="836"/>
      <c r="E73" s="837"/>
      <c r="F73" s="836"/>
      <c r="G73" s="838" t="s">
        <v>414</v>
      </c>
      <c r="H73" s="838"/>
      <c r="I73" s="839"/>
      <c r="J73" s="745"/>
      <c r="K73" s="745"/>
      <c r="L73" s="745"/>
    </row>
    <row r="74" spans="1:12">
      <c r="A74" s="745"/>
      <c r="B74" s="840" t="s">
        <v>417</v>
      </c>
      <c r="C74" s="841" t="s">
        <v>418</v>
      </c>
      <c r="D74" s="841" t="s">
        <v>419</v>
      </c>
      <c r="E74" s="842" t="s">
        <v>420</v>
      </c>
      <c r="F74" s="841"/>
      <c r="G74" s="843" t="s">
        <v>417</v>
      </c>
      <c r="H74" s="844" t="s">
        <v>419</v>
      </c>
      <c r="I74" s="845" t="s">
        <v>420</v>
      </c>
      <c r="J74" s="846" t="s">
        <v>421</v>
      </c>
      <c r="K74" s="846" t="s">
        <v>421</v>
      </c>
      <c r="L74" s="745"/>
    </row>
    <row r="75" spans="1:12">
      <c r="A75" s="745"/>
      <c r="B75" s="847">
        <f t="shared" ref="B75:B80" si="4">J$37+(0.73*J$39)</f>
        <v>0</v>
      </c>
      <c r="C75" s="768">
        <f t="shared" ref="C75:C80" si="5">J$37-(0.73*J$39)</f>
        <v>0</v>
      </c>
      <c r="D75" s="768">
        <f t="shared" ref="D75:D80" si="6">AVERAGE($C$29:$G$34)</f>
        <v>0</v>
      </c>
      <c r="E75" s="848">
        <f t="shared" ref="E75:E80" si="7">IF(H29&gt;B75,1,IF(H29&lt;C75,1,0))</f>
        <v>0</v>
      </c>
      <c r="F75" s="849"/>
      <c r="G75" s="768">
        <f>J39*2.28</f>
        <v>0</v>
      </c>
      <c r="H75" s="768">
        <f t="shared" ref="H75:H80" si="8">SUM($I$29:$I$34)/30</f>
        <v>0</v>
      </c>
      <c r="I75" s="850">
        <v>0</v>
      </c>
      <c r="J75" s="851" t="e">
        <f>(J42-J37)/(3*J38)</f>
        <v>#DIV/0!</v>
      </c>
      <c r="K75" s="851" t="e">
        <f>(J68-J63)/(3*J64)</f>
        <v>#DIV/0!</v>
      </c>
      <c r="L75" s="745"/>
    </row>
    <row r="76" spans="1:12">
      <c r="A76" s="745"/>
      <c r="B76" s="847">
        <f t="shared" si="4"/>
        <v>0</v>
      </c>
      <c r="C76" s="768">
        <f t="shared" si="5"/>
        <v>0</v>
      </c>
      <c r="D76" s="768">
        <f t="shared" si="6"/>
        <v>0</v>
      </c>
      <c r="E76" s="848">
        <f t="shared" si="7"/>
        <v>0</v>
      </c>
      <c r="F76" s="849"/>
      <c r="G76" s="768">
        <f>J39*2.28</f>
        <v>0</v>
      </c>
      <c r="H76" s="768">
        <f t="shared" si="8"/>
        <v>0</v>
      </c>
      <c r="I76" s="850">
        <v>0</v>
      </c>
      <c r="J76" s="852"/>
      <c r="K76" s="852"/>
      <c r="L76" s="745"/>
    </row>
    <row r="77" spans="1:12">
      <c r="A77" s="745"/>
      <c r="B77" s="847">
        <f t="shared" si="4"/>
        <v>0</v>
      </c>
      <c r="C77" s="768">
        <f t="shared" si="5"/>
        <v>0</v>
      </c>
      <c r="D77" s="768">
        <f t="shared" si="6"/>
        <v>0</v>
      </c>
      <c r="E77" s="848">
        <f t="shared" si="7"/>
        <v>0</v>
      </c>
      <c r="F77" s="849"/>
      <c r="G77" s="768">
        <f>J39*2.28</f>
        <v>0</v>
      </c>
      <c r="H77" s="768">
        <f t="shared" si="8"/>
        <v>0</v>
      </c>
      <c r="I77" s="850">
        <v>0</v>
      </c>
      <c r="J77" s="853" t="s">
        <v>422</v>
      </c>
      <c r="K77" s="853" t="s">
        <v>422</v>
      </c>
      <c r="L77" s="745"/>
    </row>
    <row r="78" spans="1:12" ht="16" thickBot="1">
      <c r="A78" s="745"/>
      <c r="B78" s="847">
        <f t="shared" si="4"/>
        <v>0</v>
      </c>
      <c r="C78" s="768">
        <f t="shared" si="5"/>
        <v>0</v>
      </c>
      <c r="D78" s="768">
        <f t="shared" si="6"/>
        <v>0</v>
      </c>
      <c r="E78" s="848">
        <f t="shared" si="7"/>
        <v>0</v>
      </c>
      <c r="F78" s="849"/>
      <c r="G78" s="768">
        <f>J39*2.28</f>
        <v>0</v>
      </c>
      <c r="H78" s="768">
        <f t="shared" si="8"/>
        <v>0</v>
      </c>
      <c r="I78" s="850">
        <v>0</v>
      </c>
      <c r="J78" s="854" t="e">
        <f>(J37-J43)/(3*J38)</f>
        <v>#DIV/0!</v>
      </c>
      <c r="K78" s="854" t="e">
        <f>(J63-J69)/(3*J64)</f>
        <v>#DIV/0!</v>
      </c>
      <c r="L78" s="751"/>
    </row>
    <row r="79" spans="1:12">
      <c r="A79" s="745"/>
      <c r="B79" s="847">
        <f t="shared" si="4"/>
        <v>0</v>
      </c>
      <c r="C79" s="768">
        <f t="shared" si="5"/>
        <v>0</v>
      </c>
      <c r="D79" s="768">
        <f t="shared" si="6"/>
        <v>0</v>
      </c>
      <c r="E79" s="848">
        <f t="shared" si="7"/>
        <v>0</v>
      </c>
      <c r="F79" s="849"/>
      <c r="G79" s="768">
        <f>J39*2.28</f>
        <v>0</v>
      </c>
      <c r="H79" s="768">
        <f t="shared" si="8"/>
        <v>0</v>
      </c>
      <c r="I79" s="850">
        <v>0</v>
      </c>
      <c r="J79" s="768"/>
      <c r="K79" s="768"/>
      <c r="L79" s="751"/>
    </row>
    <row r="80" spans="1:12" ht="16" thickBot="1">
      <c r="A80" s="745"/>
      <c r="B80" s="847">
        <f t="shared" si="4"/>
        <v>0</v>
      </c>
      <c r="C80" s="768">
        <f t="shared" si="5"/>
        <v>0</v>
      </c>
      <c r="D80" s="768">
        <f t="shared" si="6"/>
        <v>0</v>
      </c>
      <c r="E80" s="848">
        <f t="shared" si="7"/>
        <v>0</v>
      </c>
      <c r="F80" s="849"/>
      <c r="G80" s="768">
        <f>J39*2.28</f>
        <v>0</v>
      </c>
      <c r="H80" s="768">
        <f t="shared" si="8"/>
        <v>0</v>
      </c>
      <c r="I80" s="850">
        <v>0</v>
      </c>
      <c r="J80" s="745"/>
      <c r="K80" s="745"/>
      <c r="L80" s="745"/>
    </row>
    <row r="81" spans="1:12" ht="16" thickBot="1">
      <c r="A81" s="745"/>
      <c r="B81" s="855"/>
      <c r="C81" s="856"/>
      <c r="D81" s="857"/>
      <c r="E81" s="858"/>
      <c r="F81" s="859"/>
      <c r="G81" s="856"/>
      <c r="H81" s="857"/>
      <c r="I81" s="860"/>
      <c r="J81" s="861" t="s">
        <v>423</v>
      </c>
      <c r="K81" s="862"/>
      <c r="L81" s="863"/>
    </row>
    <row r="82" spans="1:12">
      <c r="A82" s="745"/>
      <c r="B82" s="847"/>
      <c r="C82" s="768"/>
      <c r="D82" s="864"/>
      <c r="E82" s="848"/>
      <c r="F82" s="849"/>
      <c r="G82" s="768"/>
      <c r="H82" s="865" t="s">
        <v>424</v>
      </c>
      <c r="I82" s="866" t="s">
        <v>306</v>
      </c>
      <c r="J82" s="867" t="s">
        <v>425</v>
      </c>
      <c r="K82" s="868" t="s">
        <v>426</v>
      </c>
      <c r="L82" s="869" t="s">
        <v>427</v>
      </c>
    </row>
    <row r="83" spans="1:12">
      <c r="A83" s="745"/>
      <c r="B83" s="847"/>
      <c r="C83" s="768"/>
      <c r="D83" s="864"/>
      <c r="E83" s="848"/>
      <c r="F83" s="849"/>
      <c r="G83" s="768"/>
      <c r="H83" s="849"/>
      <c r="I83" s="870"/>
      <c r="J83" s="871"/>
      <c r="K83" s="768"/>
      <c r="L83" s="872"/>
    </row>
    <row r="84" spans="1:12">
      <c r="A84" s="745"/>
      <c r="B84" s="847"/>
      <c r="C84" s="768"/>
      <c r="D84" s="864"/>
      <c r="E84" s="848"/>
      <c r="F84" s="849"/>
      <c r="G84" s="768"/>
      <c r="H84" s="849"/>
      <c r="I84" s="870"/>
      <c r="J84" s="871"/>
      <c r="K84" s="768"/>
      <c r="L84" s="872"/>
    </row>
    <row r="85" spans="1:12">
      <c r="A85" s="745"/>
      <c r="B85" s="847"/>
      <c r="C85" s="768"/>
      <c r="D85" s="864"/>
      <c r="E85" s="848"/>
      <c r="F85" s="849"/>
      <c r="G85" s="768"/>
      <c r="H85" s="849"/>
      <c r="I85" s="870"/>
      <c r="J85" s="871"/>
      <c r="K85" s="768"/>
      <c r="L85" s="872"/>
    </row>
    <row r="86" spans="1:12">
      <c r="A86" s="745"/>
      <c r="B86" s="847"/>
      <c r="C86" s="768"/>
      <c r="D86" s="864"/>
      <c r="E86" s="848"/>
      <c r="F86" s="849"/>
      <c r="G86" s="768"/>
      <c r="H86" s="849"/>
      <c r="I86" s="870"/>
      <c r="J86" s="871"/>
      <c r="K86" s="768"/>
      <c r="L86" s="872"/>
    </row>
    <row r="87" spans="1:12">
      <c r="A87" s="745"/>
      <c r="B87" s="847"/>
      <c r="C87" s="768"/>
      <c r="D87" s="864"/>
      <c r="E87" s="848"/>
      <c r="F87" s="849"/>
      <c r="G87" s="768"/>
      <c r="H87" s="849"/>
      <c r="I87" s="870"/>
      <c r="J87" s="871"/>
      <c r="K87" s="768"/>
      <c r="L87" s="872"/>
    </row>
    <row r="88" spans="1:12">
      <c r="A88" s="745"/>
      <c r="B88" s="847"/>
      <c r="C88" s="768"/>
      <c r="D88" s="864"/>
      <c r="E88" s="848"/>
      <c r="F88" s="849"/>
      <c r="G88" s="768"/>
      <c r="H88" s="849"/>
      <c r="I88" s="870"/>
      <c r="J88" s="871"/>
      <c r="K88" s="768"/>
      <c r="L88" s="872"/>
    </row>
    <row r="89" spans="1:12">
      <c r="A89" s="745"/>
      <c r="B89" s="847"/>
      <c r="C89" s="768"/>
      <c r="D89" s="864"/>
      <c r="E89" s="848"/>
      <c r="F89" s="849"/>
      <c r="G89" s="768"/>
      <c r="H89" s="849"/>
      <c r="I89" s="870"/>
      <c r="J89" s="871"/>
      <c r="K89" s="768"/>
      <c r="L89" s="872"/>
    </row>
    <row r="90" spans="1:12">
      <c r="A90" s="745"/>
      <c r="B90" s="847"/>
      <c r="C90" s="768"/>
      <c r="D90" s="864"/>
      <c r="E90" s="848"/>
      <c r="F90" s="849"/>
      <c r="G90" s="768"/>
      <c r="H90" s="849"/>
      <c r="I90" s="870"/>
      <c r="J90" s="871"/>
      <c r="K90" s="768"/>
      <c r="L90" s="872"/>
    </row>
    <row r="91" spans="1:12" ht="16" thickBot="1">
      <c r="A91" s="745"/>
      <c r="B91" s="847"/>
      <c r="C91" s="768"/>
      <c r="D91" s="864"/>
      <c r="E91" s="848"/>
      <c r="F91" s="849"/>
      <c r="G91" s="768"/>
      <c r="H91" s="849"/>
      <c r="I91" s="870"/>
      <c r="J91" s="873"/>
      <c r="K91" s="874"/>
      <c r="L91" s="875"/>
    </row>
    <row r="92" spans="1:12" ht="16" thickBot="1">
      <c r="A92" s="745"/>
      <c r="B92" s="368"/>
      <c r="C92" s="876"/>
      <c r="D92" s="876"/>
      <c r="E92" s="848">
        <f>SUM(E75:E91)</f>
        <v>0</v>
      </c>
      <c r="F92" s="849"/>
      <c r="G92" s="876"/>
      <c r="H92" s="876"/>
      <c r="I92" s="850">
        <f>SUM(I75:I80)</f>
        <v>0</v>
      </c>
      <c r="J92" s="745"/>
      <c r="K92" s="745"/>
      <c r="L92" s="745"/>
    </row>
    <row r="93" spans="1:12" ht="16" thickBot="1">
      <c r="A93" s="743"/>
      <c r="B93" s="1778" t="s">
        <v>429</v>
      </c>
      <c r="C93" s="1779"/>
      <c r="D93" s="1779"/>
      <c r="E93" s="1779"/>
      <c r="F93" s="1779"/>
      <c r="G93" s="1779"/>
      <c r="H93" s="1779"/>
      <c r="I93" s="1779"/>
      <c r="J93" s="1779"/>
      <c r="K93" s="1779"/>
      <c r="L93" s="1780"/>
    </row>
    <row r="94" spans="1:12" ht="16" thickBot="1">
      <c r="A94" s="743"/>
      <c r="B94" s="877" t="s">
        <v>407</v>
      </c>
      <c r="C94" s="878"/>
      <c r="D94" s="879"/>
      <c r="E94" s="880"/>
      <c r="F94" s="879"/>
      <c r="G94" s="881" t="s">
        <v>414</v>
      </c>
      <c r="H94" s="881"/>
      <c r="I94" s="882"/>
      <c r="J94" s="745"/>
      <c r="K94" s="745"/>
      <c r="L94" s="745"/>
    </row>
    <row r="95" spans="1:12">
      <c r="A95" s="743"/>
      <c r="B95" s="840" t="s">
        <v>417</v>
      </c>
      <c r="C95" s="841" t="s">
        <v>418</v>
      </c>
      <c r="D95" s="841" t="s">
        <v>419</v>
      </c>
      <c r="E95" s="842" t="s">
        <v>420</v>
      </c>
      <c r="F95" s="841"/>
      <c r="G95" s="843" t="s">
        <v>417</v>
      </c>
      <c r="H95" s="844" t="s">
        <v>419</v>
      </c>
      <c r="I95" s="845" t="s">
        <v>420</v>
      </c>
      <c r="J95" s="745"/>
      <c r="K95" s="743"/>
      <c r="L95" s="745"/>
    </row>
    <row r="96" spans="1:12">
      <c r="A96" s="743"/>
      <c r="B96" s="847">
        <f t="shared" ref="B96:B101" si="9">J$63+(0.73*J$65)</f>
        <v>0</v>
      </c>
      <c r="C96" s="768">
        <f t="shared" ref="C96:C101" si="10">J$63-(0.73*J$65)</f>
        <v>0</v>
      </c>
      <c r="D96" s="768">
        <f t="shared" ref="D96:D101" si="11">AVERAGE($C$29:$G$34)</f>
        <v>0</v>
      </c>
      <c r="E96" s="848">
        <v>0</v>
      </c>
      <c r="F96" s="849"/>
      <c r="G96" s="768">
        <f>J65*2.28</f>
        <v>0</v>
      </c>
      <c r="H96" s="701">
        <f t="shared" ref="H96:H101" si="12">SUM($I$29:$I$34)/30</f>
        <v>0</v>
      </c>
      <c r="I96" s="850">
        <v>0</v>
      </c>
      <c r="J96" s="745"/>
      <c r="K96" s="743"/>
      <c r="L96" s="745"/>
    </row>
    <row r="97" spans="1:12">
      <c r="A97" s="743"/>
      <c r="B97" s="847">
        <f t="shared" si="9"/>
        <v>0</v>
      </c>
      <c r="C97" s="768">
        <f t="shared" si="10"/>
        <v>0</v>
      </c>
      <c r="D97" s="768">
        <f t="shared" si="11"/>
        <v>0</v>
      </c>
      <c r="E97" s="848">
        <v>0</v>
      </c>
      <c r="F97" s="849"/>
      <c r="G97" s="768">
        <f>J65*2.28</f>
        <v>0</v>
      </c>
      <c r="H97" s="701">
        <f t="shared" si="12"/>
        <v>0</v>
      </c>
      <c r="I97" s="850">
        <v>0</v>
      </c>
      <c r="J97" s="745"/>
      <c r="K97" s="743"/>
      <c r="L97" s="745"/>
    </row>
    <row r="98" spans="1:12">
      <c r="A98" s="743"/>
      <c r="B98" s="847">
        <f t="shared" si="9"/>
        <v>0</v>
      </c>
      <c r="C98" s="768">
        <f t="shared" si="10"/>
        <v>0</v>
      </c>
      <c r="D98" s="768">
        <f t="shared" si="11"/>
        <v>0</v>
      </c>
      <c r="E98" s="848">
        <v>0</v>
      </c>
      <c r="F98" s="849"/>
      <c r="G98" s="768">
        <f>J65*2.28</f>
        <v>0</v>
      </c>
      <c r="H98" s="701">
        <f t="shared" si="12"/>
        <v>0</v>
      </c>
      <c r="I98" s="850">
        <v>0</v>
      </c>
      <c r="J98" s="750"/>
      <c r="K98" s="743"/>
      <c r="L98" s="745"/>
    </row>
    <row r="99" spans="1:12">
      <c r="A99" s="743"/>
      <c r="B99" s="847">
        <f t="shared" si="9"/>
        <v>0</v>
      </c>
      <c r="C99" s="768">
        <f t="shared" si="10"/>
        <v>0</v>
      </c>
      <c r="D99" s="768">
        <f>AVERAGE($C$29:$G$34)</f>
        <v>0</v>
      </c>
      <c r="E99" s="848">
        <v>0</v>
      </c>
      <c r="F99" s="849"/>
      <c r="G99" s="768">
        <f>J65*2.28</f>
        <v>0</v>
      </c>
      <c r="H99" s="701">
        <f t="shared" si="12"/>
        <v>0</v>
      </c>
      <c r="I99" s="850">
        <v>0</v>
      </c>
      <c r="J99" s="745"/>
      <c r="K99" s="743"/>
      <c r="L99" s="751"/>
    </row>
    <row r="100" spans="1:12">
      <c r="A100" s="743"/>
      <c r="B100" s="847">
        <f t="shared" si="9"/>
        <v>0</v>
      </c>
      <c r="C100" s="768">
        <f t="shared" si="10"/>
        <v>0</v>
      </c>
      <c r="D100" s="768">
        <f t="shared" si="11"/>
        <v>0</v>
      </c>
      <c r="E100" s="848">
        <v>0</v>
      </c>
      <c r="F100" s="849"/>
      <c r="G100" s="768">
        <f>J65*2.28</f>
        <v>0</v>
      </c>
      <c r="H100" s="701">
        <f t="shared" si="12"/>
        <v>0</v>
      </c>
      <c r="I100" s="850">
        <v>0</v>
      </c>
      <c r="J100" s="745"/>
      <c r="K100" s="745"/>
      <c r="L100" s="745"/>
    </row>
    <row r="101" spans="1:12" ht="16" thickBot="1">
      <c r="A101" s="743"/>
      <c r="B101" s="883">
        <f t="shared" si="9"/>
        <v>0</v>
      </c>
      <c r="C101" s="874">
        <f t="shared" si="10"/>
        <v>0</v>
      </c>
      <c r="D101" s="874">
        <f t="shared" si="11"/>
        <v>0</v>
      </c>
      <c r="E101" s="884">
        <v>0</v>
      </c>
      <c r="F101" s="885"/>
      <c r="G101" s="874">
        <f>J65*2.28</f>
        <v>0</v>
      </c>
      <c r="H101" s="706">
        <f t="shared" si="12"/>
        <v>0</v>
      </c>
      <c r="I101" s="886">
        <v>0</v>
      </c>
      <c r="J101" s="745"/>
      <c r="K101" s="369"/>
      <c r="L101" s="745"/>
    </row>
    <row r="102" spans="1:12" ht="16" thickBot="1">
      <c r="A102" s="743"/>
      <c r="B102" s="847"/>
      <c r="C102" s="768"/>
      <c r="D102" s="864"/>
      <c r="E102" s="848"/>
      <c r="F102" s="849"/>
      <c r="G102" s="768"/>
      <c r="H102" s="864"/>
      <c r="I102" s="850"/>
      <c r="J102" s="861" t="s">
        <v>423</v>
      </c>
      <c r="K102" s="887"/>
      <c r="L102" s="863"/>
    </row>
    <row r="103" spans="1:12">
      <c r="A103" s="743"/>
      <c r="B103" s="847"/>
      <c r="C103" s="768"/>
      <c r="D103" s="864"/>
      <c r="E103" s="848"/>
      <c r="F103" s="849"/>
      <c r="G103" s="768"/>
      <c r="H103" s="864"/>
      <c r="I103" s="850"/>
      <c r="J103" s="888" t="s">
        <v>425</v>
      </c>
      <c r="K103" s="868" t="s">
        <v>426</v>
      </c>
      <c r="L103" s="869" t="s">
        <v>427</v>
      </c>
    </row>
    <row r="104" spans="1:12">
      <c r="A104" s="743"/>
      <c r="B104" s="847"/>
      <c r="C104" s="768"/>
      <c r="D104" s="864"/>
      <c r="E104" s="848"/>
      <c r="F104" s="849"/>
      <c r="G104" s="768"/>
      <c r="H104" s="864"/>
      <c r="I104" s="850"/>
      <c r="J104" s="871"/>
      <c r="K104" s="768"/>
      <c r="L104" s="872"/>
    </row>
    <row r="105" spans="1:12">
      <c r="A105" s="743"/>
      <c r="B105" s="847"/>
      <c r="C105" s="768"/>
      <c r="D105" s="864"/>
      <c r="E105" s="848"/>
      <c r="F105" s="849"/>
      <c r="G105" s="768"/>
      <c r="H105" s="864"/>
      <c r="I105" s="850"/>
      <c r="J105" s="871"/>
      <c r="K105" s="768"/>
      <c r="L105" s="872"/>
    </row>
    <row r="106" spans="1:12">
      <c r="A106" s="743"/>
      <c r="B106" s="847"/>
      <c r="C106" s="768"/>
      <c r="D106" s="864"/>
      <c r="E106" s="848"/>
      <c r="F106" s="849"/>
      <c r="G106" s="768"/>
      <c r="H106" s="864"/>
      <c r="I106" s="850"/>
      <c r="J106" s="871"/>
      <c r="K106" s="768"/>
      <c r="L106" s="872"/>
    </row>
    <row r="107" spans="1:12">
      <c r="A107" s="743"/>
      <c r="B107" s="847"/>
      <c r="C107" s="768"/>
      <c r="D107" s="864"/>
      <c r="E107" s="848"/>
      <c r="F107" s="849"/>
      <c r="G107" s="768"/>
      <c r="H107" s="864"/>
      <c r="I107" s="850"/>
      <c r="J107" s="871"/>
      <c r="K107" s="768"/>
      <c r="L107" s="872"/>
    </row>
    <row r="108" spans="1:12">
      <c r="A108" s="743"/>
      <c r="B108" s="847"/>
      <c r="C108" s="768"/>
      <c r="D108" s="864"/>
      <c r="E108" s="848"/>
      <c r="F108" s="849"/>
      <c r="G108" s="768"/>
      <c r="H108" s="864"/>
      <c r="I108" s="850"/>
      <c r="J108" s="871"/>
      <c r="K108" s="768"/>
      <c r="L108" s="872"/>
    </row>
    <row r="109" spans="1:12">
      <c r="A109" s="743"/>
      <c r="B109" s="847"/>
      <c r="C109" s="768"/>
      <c r="D109" s="864"/>
      <c r="E109" s="848"/>
      <c r="F109" s="849"/>
      <c r="G109" s="768"/>
      <c r="H109" s="864"/>
      <c r="I109" s="850"/>
      <c r="J109" s="871"/>
      <c r="K109" s="768"/>
      <c r="L109" s="872"/>
    </row>
    <row r="110" spans="1:12">
      <c r="A110" s="743"/>
      <c r="B110" s="847"/>
      <c r="C110" s="768"/>
      <c r="D110" s="864"/>
      <c r="E110" s="848"/>
      <c r="F110" s="849"/>
      <c r="G110" s="768"/>
      <c r="H110" s="864"/>
      <c r="I110" s="850"/>
      <c r="J110" s="871"/>
      <c r="K110" s="768"/>
      <c r="L110" s="872"/>
    </row>
    <row r="111" spans="1:12">
      <c r="A111" s="743"/>
      <c r="B111" s="847"/>
      <c r="C111" s="768"/>
      <c r="D111" s="864"/>
      <c r="E111" s="848"/>
      <c r="F111" s="849"/>
      <c r="G111" s="768"/>
      <c r="H111" s="864"/>
      <c r="I111" s="850"/>
      <c r="J111" s="871"/>
      <c r="K111" s="768"/>
      <c r="L111" s="872"/>
    </row>
    <row r="112" spans="1:12" ht="16" thickBot="1">
      <c r="A112" s="743"/>
      <c r="B112" s="847"/>
      <c r="C112" s="768"/>
      <c r="D112" s="864"/>
      <c r="E112" s="848"/>
      <c r="F112" s="849"/>
      <c r="G112" s="768"/>
      <c r="H112" s="864"/>
      <c r="I112" s="850"/>
      <c r="J112" s="873"/>
      <c r="K112" s="874"/>
      <c r="L112" s="875"/>
    </row>
    <row r="113" spans="1:12" ht="16" thickBot="1">
      <c r="A113" s="743"/>
      <c r="B113" s="758"/>
      <c r="C113" s="889"/>
      <c r="D113" s="889"/>
      <c r="E113" s="884">
        <f>SUM(E96:E112)</f>
        <v>0</v>
      </c>
      <c r="F113" s="885"/>
      <c r="G113" s="889"/>
      <c r="H113" s="889"/>
      <c r="I113" s="886">
        <f>SUM(I96:I112)</f>
        <v>0</v>
      </c>
      <c r="J113" s="745"/>
      <c r="K113" s="745"/>
      <c r="L113" s="745"/>
    </row>
  </sheetData>
  <sheetProtection formatCells="0" formatColumns="0" formatRows="0" insertRows="0" selectLockedCells="1"/>
  <mergeCells count="30">
    <mergeCell ref="B72:L72"/>
    <mergeCell ref="B93:L93"/>
    <mergeCell ref="A10:B10"/>
    <mergeCell ref="H13:L13"/>
    <mergeCell ref="J21:K21"/>
    <mergeCell ref="L21:M21"/>
    <mergeCell ref="J24:K24"/>
    <mergeCell ref="L24:M24"/>
    <mergeCell ref="A7:B7"/>
    <mergeCell ref="C7:E7"/>
    <mergeCell ref="F7:G7"/>
    <mergeCell ref="H7:K7"/>
    <mergeCell ref="A8:B8"/>
    <mergeCell ref="C8:E8"/>
    <mergeCell ref="A5:B5"/>
    <mergeCell ref="F5:G5"/>
    <mergeCell ref="H5:K5"/>
    <mergeCell ref="A6:B6"/>
    <mergeCell ref="C6:E6"/>
    <mergeCell ref="F6:G6"/>
    <mergeCell ref="H6:K6"/>
    <mergeCell ref="A4:B4"/>
    <mergeCell ref="C4:E4"/>
    <mergeCell ref="F4:G4"/>
    <mergeCell ref="H4:K4"/>
    <mergeCell ref="A1:L1"/>
    <mergeCell ref="A3:B3"/>
    <mergeCell ref="C3:E3"/>
    <mergeCell ref="F3:G3"/>
    <mergeCell ref="H3:K3"/>
  </mergeCells>
  <conditionalFormatting sqref="K22">
    <cfRule type="cellIs" dxfId="5" priority="2" operator="lessThanOrEqual">
      <formula>$M$22</formula>
    </cfRule>
  </conditionalFormatting>
  <conditionalFormatting sqref="K25">
    <cfRule type="cellIs" dxfId="4" priority="1" operator="lessThanOrEqual">
      <formula>$M$25</formula>
    </cfRule>
  </conditionalFormatting>
  <printOptions horizontalCentered="1"/>
  <pageMargins left="0.25" right="0.25" top="0.75" bottom="0.75" header="0.3" footer="0.3"/>
  <pageSetup scale="81" fitToHeight="2" orientation="portrait" r:id="rId1"/>
  <headerFooter>
    <oddHeader>&amp;L&amp;G&amp;C&amp;"-,Bold"Initial Process Studies</oddHeader>
    <oddFooter>&amp;L&amp;9 1AF0003 &amp;A&amp;C&amp;"-,Bold"&amp;9&amp;KFF0000Printed Copy Uncontrolled.  
Latest Edition on AMG Intranet Site (http://ride.amgeneralintranet.com)&amp;R&amp;9&amp;P of &amp;N
Rev &amp;D</oddFooter>
  </headerFooter>
  <rowBreaks count="1" manualBreakCount="1">
    <brk id="58" max="12" man="1"/>
  </rowBreaks>
  <drawing r:id="rId2"/>
  <legacyDrawingHF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7832-551A-49C9-82F7-E22772C5958D}">
  <sheetPr codeName="Sheet31"/>
  <dimension ref="A1:V48"/>
  <sheetViews>
    <sheetView windowProtection="1" showGridLines="0" zoomScaleNormal="100" workbookViewId="0">
      <selection activeCell="F22" sqref="F22"/>
    </sheetView>
  </sheetViews>
  <sheetFormatPr baseColWidth="10" defaultColWidth="9.1640625" defaultRowHeight="13"/>
  <cols>
    <col min="1" max="1" width="12.5" style="274" customWidth="1"/>
    <col min="2" max="2" width="15.5" style="274" customWidth="1"/>
    <col min="3" max="3" width="9.83203125" style="274" hidden="1" customWidth="1"/>
    <col min="4" max="9" width="10.6640625" style="274" customWidth="1"/>
    <col min="10" max="16" width="4.1640625" style="274" customWidth="1"/>
    <col min="17" max="17" width="4.83203125" style="274" bestFit="1" customWidth="1"/>
    <col min="18" max="19" width="4.1640625" style="274" customWidth="1"/>
    <col min="20" max="20" width="3.83203125" style="274" customWidth="1"/>
    <col min="21" max="21" width="4.1640625" style="274" hidden="1" customWidth="1"/>
    <col min="22" max="22" width="13.1640625" style="274" customWidth="1"/>
    <col min="23" max="16384" width="9.1640625" style="15"/>
  </cols>
  <sheetData>
    <row r="1" spans="1:22" ht="42" customHeight="1" thickBot="1">
      <c r="A1" s="1792" t="s">
        <v>522</v>
      </c>
      <c r="B1" s="1793"/>
      <c r="C1" s="1793"/>
      <c r="D1" s="1793"/>
      <c r="E1" s="1793"/>
      <c r="F1" s="1793"/>
      <c r="G1" s="1793"/>
      <c r="H1" s="1793"/>
      <c r="I1" s="1793"/>
      <c r="J1" s="1793"/>
      <c r="K1" s="1793"/>
      <c r="L1" s="1793"/>
      <c r="M1" s="1793"/>
      <c r="N1" s="1793"/>
      <c r="O1" s="1794"/>
      <c r="P1" s="1794"/>
      <c r="Q1" s="1794"/>
      <c r="R1" s="1794"/>
      <c r="S1" s="1794"/>
      <c r="T1" s="1794"/>
      <c r="U1" s="1794"/>
      <c r="V1" s="1795"/>
    </row>
    <row r="2" spans="1:22" ht="14.5" customHeight="1">
      <c r="A2" s="558" t="s">
        <v>350</v>
      </c>
      <c r="B2" s="1796">
        <f>Information!D19</f>
        <v>0</v>
      </c>
      <c r="C2" s="1796"/>
      <c r="D2" s="1796"/>
      <c r="E2" s="1796"/>
      <c r="F2" s="1797"/>
      <c r="G2" s="559" t="s">
        <v>523</v>
      </c>
      <c r="H2" s="1810">
        <f>Information!D22</f>
        <v>0</v>
      </c>
      <c r="I2" s="1810"/>
      <c r="J2" s="1810"/>
      <c r="K2" s="1810"/>
      <c r="L2" s="1810"/>
      <c r="M2" s="1810"/>
      <c r="N2" s="273"/>
      <c r="O2" s="558" t="s">
        <v>524</v>
      </c>
      <c r="P2" s="273"/>
      <c r="Q2" s="273"/>
      <c r="R2" s="273"/>
      <c r="S2" s="273"/>
      <c r="T2" s="273"/>
      <c r="U2" s="273"/>
      <c r="V2" s="560"/>
    </row>
    <row r="3" spans="1:22" ht="14" thickBot="1">
      <c r="A3" s="561" t="s">
        <v>525</v>
      </c>
      <c r="B3" s="1798"/>
      <c r="C3" s="1798"/>
      <c r="D3" s="1798"/>
      <c r="E3" s="1798"/>
      <c r="F3" s="1799"/>
      <c r="G3" s="562" t="s">
        <v>525</v>
      </c>
      <c r="H3" s="1811"/>
      <c r="I3" s="1811"/>
      <c r="J3" s="1811"/>
      <c r="K3" s="1811"/>
      <c r="L3" s="1811"/>
      <c r="M3" s="1811"/>
      <c r="O3" s="561" t="s">
        <v>526</v>
      </c>
      <c r="R3" s="563"/>
      <c r="V3" s="291"/>
    </row>
    <row r="4" spans="1:22" ht="14.5" customHeight="1">
      <c r="A4" s="558" t="s">
        <v>350</v>
      </c>
      <c r="B4" s="1796">
        <f>Information!D18</f>
        <v>0</v>
      </c>
      <c r="C4" s="1796"/>
      <c r="D4" s="1796"/>
      <c r="E4" s="1796"/>
      <c r="F4" s="1797"/>
      <c r="G4" s="559" t="s">
        <v>527</v>
      </c>
      <c r="H4" s="1813"/>
      <c r="I4" s="1813"/>
      <c r="J4" s="1813"/>
      <c r="K4" s="335"/>
      <c r="L4" s="559" t="s">
        <v>528</v>
      </c>
      <c r="M4" s="273"/>
      <c r="N4" s="273"/>
      <c r="O4" s="1802"/>
      <c r="P4" s="273"/>
      <c r="Q4" s="558" t="s">
        <v>111</v>
      </c>
      <c r="R4" s="273"/>
      <c r="S4" s="273"/>
      <c r="T4" s="273"/>
      <c r="U4" s="273"/>
      <c r="V4" s="560"/>
    </row>
    <row r="5" spans="1:22" ht="14.25" customHeight="1" thickBot="1">
      <c r="A5" s="293" t="s">
        <v>464</v>
      </c>
      <c r="B5" s="1800"/>
      <c r="C5" s="1800"/>
      <c r="D5" s="1800"/>
      <c r="E5" s="1800"/>
      <c r="F5" s="1801"/>
      <c r="G5" s="564" t="s">
        <v>529</v>
      </c>
      <c r="H5" s="1814"/>
      <c r="I5" s="1814"/>
      <c r="J5" s="1814"/>
      <c r="K5" s="565"/>
      <c r="L5" s="564"/>
      <c r="N5" s="275"/>
      <c r="O5" s="1803"/>
      <c r="P5" s="275"/>
      <c r="Q5" s="566"/>
      <c r="R5" s="276"/>
      <c r="S5" s="276"/>
      <c r="T5" s="276"/>
      <c r="U5" s="276"/>
      <c r="V5" s="292"/>
    </row>
    <row r="6" spans="1:22" ht="14.5" customHeight="1">
      <c r="A6" s="561" t="s">
        <v>530</v>
      </c>
      <c r="B6" s="1812">
        <f>Information!D2</f>
        <v>0</v>
      </c>
      <c r="C6" s="1812"/>
      <c r="D6" s="1812"/>
      <c r="E6" s="1812"/>
      <c r="F6" s="1812"/>
      <c r="G6" s="1812"/>
      <c r="H6" s="567"/>
      <c r="I6" s="568" t="s">
        <v>531</v>
      </c>
      <c r="J6" s="569"/>
      <c r="K6" s="569"/>
      <c r="L6" s="569"/>
      <c r="M6" s="569"/>
      <c r="N6" s="568" t="s">
        <v>532</v>
      </c>
      <c r="O6" s="569"/>
      <c r="P6" s="569"/>
      <c r="Q6" s="291"/>
      <c r="R6" s="562" t="s">
        <v>532</v>
      </c>
      <c r="V6" s="291"/>
    </row>
    <row r="7" spans="1:22">
      <c r="A7" s="293" t="s">
        <v>464</v>
      </c>
      <c r="B7" s="1800"/>
      <c r="C7" s="1800"/>
      <c r="D7" s="1800"/>
      <c r="E7" s="1800"/>
      <c r="F7" s="1800"/>
      <c r="G7" s="1800"/>
      <c r="H7" s="565"/>
      <c r="I7" s="564" t="s">
        <v>533</v>
      </c>
      <c r="J7" s="275"/>
      <c r="K7" s="275"/>
      <c r="L7" s="275"/>
      <c r="M7" s="275"/>
      <c r="N7" s="564" t="s">
        <v>529</v>
      </c>
      <c r="O7" s="275"/>
      <c r="P7" s="570"/>
      <c r="Q7" s="295"/>
      <c r="R7" s="564" t="s">
        <v>529</v>
      </c>
      <c r="S7" s="339">
        <f>Information!D3</f>
        <v>0</v>
      </c>
      <c r="U7" s="291"/>
      <c r="V7" s="291"/>
    </row>
    <row r="8" spans="1:22">
      <c r="A8" s="571" t="s">
        <v>534</v>
      </c>
      <c r="B8" s="569"/>
      <c r="C8" s="569"/>
      <c r="D8" s="569"/>
      <c r="E8" s="298" t="s">
        <v>535</v>
      </c>
      <c r="F8" s="569"/>
      <c r="G8" s="569"/>
      <c r="H8" s="569"/>
      <c r="I8" s="298" t="s">
        <v>536</v>
      </c>
      <c r="J8" s="569"/>
      <c r="K8" s="569"/>
      <c r="L8" s="569"/>
      <c r="M8" s="569"/>
      <c r="N8" s="569"/>
      <c r="O8" s="298" t="s">
        <v>537</v>
      </c>
      <c r="P8" s="569"/>
      <c r="Q8" s="569"/>
      <c r="R8" s="569"/>
      <c r="S8" s="567"/>
      <c r="T8" s="568" t="s">
        <v>538</v>
      </c>
      <c r="U8" s="569"/>
      <c r="V8" s="572"/>
    </row>
    <row r="9" spans="1:22" ht="14" thickBot="1">
      <c r="A9" s="561" t="s">
        <v>539</v>
      </c>
      <c r="E9" s="573" t="s">
        <v>540</v>
      </c>
      <c r="I9" s="573" t="s">
        <v>541</v>
      </c>
      <c r="O9" s="573" t="s">
        <v>542</v>
      </c>
      <c r="S9" s="574"/>
      <c r="T9" s="575"/>
      <c r="V9" s="291"/>
    </row>
    <row r="10" spans="1:22" ht="17" thickBot="1">
      <c r="A10" s="576"/>
      <c r="B10" s="577"/>
      <c r="C10" s="577"/>
      <c r="D10" s="577"/>
      <c r="E10" s="577"/>
      <c r="F10" s="577"/>
      <c r="G10" s="577"/>
      <c r="H10" s="577"/>
      <c r="I10" s="577"/>
      <c r="J10" s="577"/>
      <c r="K10" s="578" t="s">
        <v>543</v>
      </c>
      <c r="L10" s="577"/>
      <c r="M10" s="577"/>
      <c r="N10" s="577"/>
      <c r="O10" s="577"/>
      <c r="P10" s="577"/>
      <c r="Q10" s="577"/>
      <c r="R10" s="577"/>
      <c r="S10" s="577"/>
      <c r="T10" s="577"/>
      <c r="U10" s="577"/>
      <c r="V10" s="579"/>
    </row>
    <row r="11" spans="1:22" ht="14" thickBot="1">
      <c r="A11" s="1804" t="s">
        <v>544</v>
      </c>
      <c r="B11" s="1805"/>
      <c r="C11" s="1806"/>
      <c r="D11" s="1807" t="s">
        <v>545</v>
      </c>
      <c r="E11" s="1808"/>
      <c r="F11" s="1807" t="s">
        <v>546</v>
      </c>
      <c r="G11" s="1808"/>
      <c r="H11" s="580"/>
      <c r="I11" s="581"/>
      <c r="J11" s="581"/>
      <c r="K11" s="581"/>
      <c r="L11" s="1809" t="s">
        <v>547</v>
      </c>
      <c r="M11" s="1809"/>
      <c r="N11" s="1809"/>
      <c r="O11" s="1809"/>
      <c r="P11" s="1809"/>
      <c r="Q11" s="1809"/>
      <c r="R11" s="1809"/>
      <c r="S11" s="581"/>
      <c r="T11" s="577"/>
      <c r="U11" s="577"/>
      <c r="V11" s="579"/>
    </row>
    <row r="12" spans="1:22">
      <c r="A12" s="582" t="s">
        <v>548</v>
      </c>
      <c r="D12" s="583"/>
      <c r="E12" s="565"/>
      <c r="F12" s="584"/>
      <c r="G12" s="295"/>
      <c r="H12" s="1815" t="s">
        <v>582</v>
      </c>
      <c r="I12" s="1816"/>
      <c r="J12" s="1816"/>
      <c r="K12" s="1816"/>
      <c r="L12" s="1816"/>
      <c r="M12" s="1816"/>
      <c r="N12" s="1816"/>
      <c r="O12" s="1816"/>
      <c r="P12" s="1816"/>
      <c r="Q12" s="1816"/>
      <c r="R12" s="1816"/>
      <c r="S12" s="1816"/>
      <c r="T12" s="1816"/>
      <c r="U12" s="1816"/>
      <c r="V12" s="1817"/>
    </row>
    <row r="13" spans="1:22" ht="12.75" customHeight="1">
      <c r="A13" s="582" t="s">
        <v>549</v>
      </c>
      <c r="D13" s="585"/>
      <c r="E13" s="359"/>
      <c r="F13" s="360"/>
      <c r="G13" s="586"/>
      <c r="H13" s="1818"/>
      <c r="I13" s="1819"/>
      <c r="J13" s="1819"/>
      <c r="K13" s="1819"/>
      <c r="L13" s="1819"/>
      <c r="M13" s="1819"/>
      <c r="N13" s="1819"/>
      <c r="O13" s="1819"/>
      <c r="P13" s="1819"/>
      <c r="Q13" s="1819"/>
      <c r="R13" s="1819"/>
      <c r="S13" s="1819"/>
      <c r="T13" s="1819"/>
      <c r="U13" s="1819"/>
      <c r="V13" s="1820"/>
    </row>
    <row r="14" spans="1:22">
      <c r="A14" s="582" t="s">
        <v>550</v>
      </c>
      <c r="B14" s="587"/>
      <c r="C14" s="587"/>
      <c r="D14" s="358"/>
      <c r="E14" s="359"/>
      <c r="F14" s="360"/>
      <c r="G14" s="586"/>
      <c r="H14" s="1818"/>
      <c r="I14" s="1819"/>
      <c r="J14" s="1819"/>
      <c r="K14" s="1819"/>
      <c r="L14" s="1819"/>
      <c r="M14" s="1819"/>
      <c r="N14" s="1819"/>
      <c r="O14" s="1819"/>
      <c r="P14" s="1819"/>
      <c r="Q14" s="1819"/>
      <c r="R14" s="1819"/>
      <c r="S14" s="1819"/>
      <c r="T14" s="1819"/>
      <c r="U14" s="1819"/>
      <c r="V14" s="1820"/>
    </row>
    <row r="15" spans="1:22" ht="12.75" customHeight="1">
      <c r="A15" s="278" t="s">
        <v>551</v>
      </c>
      <c r="B15" s="279"/>
      <c r="C15" s="279"/>
      <c r="D15" s="280"/>
      <c r="E15" s="281"/>
      <c r="F15" s="282"/>
      <c r="G15" s="283"/>
      <c r="H15" s="1818"/>
      <c r="I15" s="1819"/>
      <c r="J15" s="1819"/>
      <c r="K15" s="1819"/>
      <c r="L15" s="1819"/>
      <c r="M15" s="1819"/>
      <c r="N15" s="1819"/>
      <c r="O15" s="1819"/>
      <c r="P15" s="1819"/>
      <c r="Q15" s="1819"/>
      <c r="R15" s="1819"/>
      <c r="S15" s="1819"/>
      <c r="T15" s="1819"/>
      <c r="U15" s="1819"/>
      <c r="V15" s="1820"/>
    </row>
    <row r="16" spans="1:22">
      <c r="A16" s="278" t="s">
        <v>552</v>
      </c>
      <c r="B16" s="279"/>
      <c r="C16" s="279"/>
      <c r="D16" s="280"/>
      <c r="E16" s="281"/>
      <c r="F16" s="282"/>
      <c r="G16" s="283"/>
      <c r="H16" s="1818"/>
      <c r="I16" s="1819"/>
      <c r="J16" s="1819"/>
      <c r="K16" s="1819"/>
      <c r="L16" s="1819"/>
      <c r="M16" s="1819"/>
      <c r="N16" s="1819"/>
      <c r="O16" s="1819"/>
      <c r="P16" s="1819"/>
      <c r="Q16" s="1819"/>
      <c r="R16" s="1819"/>
      <c r="S16" s="1819"/>
      <c r="T16" s="1819"/>
      <c r="U16" s="1819"/>
      <c r="V16" s="1820"/>
    </row>
    <row r="17" spans="1:22" ht="12.75" customHeight="1">
      <c r="A17" s="278" t="s">
        <v>553</v>
      </c>
      <c r="B17" s="279"/>
      <c r="C17" s="279"/>
      <c r="D17" s="280"/>
      <c r="E17" s="281"/>
      <c r="F17" s="282"/>
      <c r="G17" s="283"/>
      <c r="H17" s="1818"/>
      <c r="I17" s="1819"/>
      <c r="J17" s="1819"/>
      <c r="K17" s="1819"/>
      <c r="L17" s="1819"/>
      <c r="M17" s="1819"/>
      <c r="N17" s="1819"/>
      <c r="O17" s="1819"/>
      <c r="P17" s="1819"/>
      <c r="Q17" s="1819"/>
      <c r="R17" s="1819"/>
      <c r="S17" s="1819"/>
      <c r="T17" s="1819"/>
      <c r="U17" s="1819"/>
      <c r="V17" s="1820"/>
    </row>
    <row r="18" spans="1:22">
      <c r="A18" s="278" t="s">
        <v>554</v>
      </c>
      <c r="B18" s="279"/>
      <c r="C18" s="279"/>
      <c r="D18" s="280"/>
      <c r="E18" s="281"/>
      <c r="F18" s="282"/>
      <c r="G18" s="283"/>
      <c r="H18" s="1818"/>
      <c r="I18" s="1819"/>
      <c r="J18" s="1819"/>
      <c r="K18" s="1819"/>
      <c r="L18" s="1819"/>
      <c r="M18" s="1819"/>
      <c r="N18" s="1819"/>
      <c r="O18" s="1819"/>
      <c r="P18" s="1819"/>
      <c r="Q18" s="1819"/>
      <c r="R18" s="1819"/>
      <c r="S18" s="1819"/>
      <c r="T18" s="1819"/>
      <c r="U18" s="1819"/>
      <c r="V18" s="1820"/>
    </row>
    <row r="19" spans="1:22">
      <c r="A19" s="278" t="s">
        <v>555</v>
      </c>
      <c r="B19" s="279"/>
      <c r="C19" s="279"/>
      <c r="D19" s="280"/>
      <c r="E19" s="281"/>
      <c r="F19" s="282"/>
      <c r="G19" s="283"/>
      <c r="H19" s="1818"/>
      <c r="I19" s="1819"/>
      <c r="J19" s="1819"/>
      <c r="K19" s="1819"/>
      <c r="L19" s="1819"/>
      <c r="M19" s="1819"/>
      <c r="N19" s="1819"/>
      <c r="O19" s="1819"/>
      <c r="P19" s="1819"/>
      <c r="Q19" s="1819"/>
      <c r="R19" s="1819"/>
      <c r="S19" s="1819"/>
      <c r="T19" s="1819"/>
      <c r="U19" s="1819"/>
      <c r="V19" s="1820"/>
    </row>
    <row r="20" spans="1:22">
      <c r="A20" s="278" t="s">
        <v>556</v>
      </c>
      <c r="B20" s="279"/>
      <c r="C20" s="279"/>
      <c r="D20" s="280"/>
      <c r="E20" s="281"/>
      <c r="F20" s="282"/>
      <c r="G20" s="283"/>
      <c r="H20" s="1818"/>
      <c r="I20" s="1819"/>
      <c r="J20" s="1819"/>
      <c r="K20" s="1819"/>
      <c r="L20" s="1819"/>
      <c r="M20" s="1819"/>
      <c r="N20" s="1819"/>
      <c r="O20" s="1819"/>
      <c r="P20" s="1819"/>
      <c r="Q20" s="1819"/>
      <c r="R20" s="1819"/>
      <c r="S20" s="1819"/>
      <c r="T20" s="1819"/>
      <c r="U20" s="1819"/>
      <c r="V20" s="1820"/>
    </row>
    <row r="21" spans="1:22">
      <c r="A21" s="278" t="s">
        <v>557</v>
      </c>
      <c r="B21" s="279"/>
      <c r="C21" s="279"/>
      <c r="D21" s="280"/>
      <c r="E21" s="281"/>
      <c r="F21" s="282" t="s">
        <v>592</v>
      </c>
      <c r="G21" s="283"/>
      <c r="H21" s="1818"/>
      <c r="I21" s="1819"/>
      <c r="J21" s="1819"/>
      <c r="K21" s="1819"/>
      <c r="L21" s="1819"/>
      <c r="M21" s="1819"/>
      <c r="N21" s="1819"/>
      <c r="O21" s="1819"/>
      <c r="P21" s="1819"/>
      <c r="Q21" s="1819"/>
      <c r="R21" s="1819"/>
      <c r="S21" s="1819"/>
      <c r="T21" s="1819"/>
      <c r="U21" s="1819"/>
      <c r="V21" s="1820"/>
    </row>
    <row r="22" spans="1:22" ht="14" thickBot="1">
      <c r="A22" s="284" t="s">
        <v>558</v>
      </c>
      <c r="B22" s="285"/>
      <c r="C22" s="285"/>
      <c r="D22" s="286"/>
      <c r="E22" s="287"/>
      <c r="F22" s="288"/>
      <c r="G22" s="289"/>
      <c r="H22" s="1821"/>
      <c r="I22" s="1822"/>
      <c r="J22" s="1822"/>
      <c r="K22" s="1822"/>
      <c r="L22" s="1822"/>
      <c r="M22" s="1822"/>
      <c r="N22" s="1822"/>
      <c r="O22" s="1822"/>
      <c r="P22" s="1822"/>
      <c r="Q22" s="1822"/>
      <c r="R22" s="1822"/>
      <c r="S22" s="1822"/>
      <c r="T22" s="1822"/>
      <c r="U22" s="1822"/>
      <c r="V22" s="1823"/>
    </row>
    <row r="23" spans="1:22" ht="17" thickBot="1">
      <c r="A23" s="588"/>
      <c r="K23" s="589" t="s">
        <v>559</v>
      </c>
      <c r="V23" s="291"/>
    </row>
    <row r="24" spans="1:22" ht="14" thickBot="1">
      <c r="A24" s="1807" t="s">
        <v>560</v>
      </c>
      <c r="B24" s="1809"/>
      <c r="C24" s="1808"/>
      <c r="D24" s="1807" t="s">
        <v>561</v>
      </c>
      <c r="E24" s="1808"/>
      <c r="F24" s="1807" t="s">
        <v>562</v>
      </c>
      <c r="G24" s="1808"/>
      <c r="H24" s="590"/>
      <c r="I24" s="590"/>
      <c r="J24" s="590"/>
      <c r="K24" s="590"/>
      <c r="L24" s="590"/>
      <c r="M24" s="1809" t="s">
        <v>547</v>
      </c>
      <c r="N24" s="1809"/>
      <c r="O24" s="1809"/>
      <c r="P24" s="1809"/>
      <c r="Q24" s="1809"/>
      <c r="R24" s="1809"/>
      <c r="S24" s="273"/>
      <c r="T24" s="273"/>
      <c r="U24" s="273"/>
      <c r="V24" s="560"/>
    </row>
    <row r="25" spans="1:22">
      <c r="A25" s="1785"/>
      <c r="B25" s="1786"/>
      <c r="C25" s="1787"/>
      <c r="D25" s="1788"/>
      <c r="E25" s="1789"/>
      <c r="F25" s="1788"/>
      <c r="G25" s="1790"/>
      <c r="H25" s="591"/>
      <c r="I25" s="273"/>
      <c r="J25" s="592"/>
      <c r="K25" s="592"/>
      <c r="L25" s="592"/>
      <c r="M25" s="592"/>
      <c r="N25" s="592"/>
      <c r="O25" s="273"/>
      <c r="P25" s="273"/>
      <c r="Q25" s="273"/>
      <c r="R25" s="273"/>
      <c r="S25" s="273"/>
      <c r="T25" s="1791"/>
      <c r="U25" s="1791"/>
      <c r="V25" s="593"/>
    </row>
    <row r="26" spans="1:22">
      <c r="A26" s="1829"/>
      <c r="B26" s="1135"/>
      <c r="C26" s="1830"/>
      <c r="D26" s="1831"/>
      <c r="E26" s="1832"/>
      <c r="F26" s="1831"/>
      <c r="G26" s="1856"/>
      <c r="H26" s="588"/>
      <c r="I26" s="587"/>
      <c r="J26" s="556"/>
      <c r="K26" s="556"/>
      <c r="L26" s="556"/>
      <c r="M26" s="556"/>
      <c r="N26" s="556"/>
      <c r="O26" s="594"/>
      <c r="P26" s="594"/>
      <c r="Q26" s="594"/>
      <c r="R26" s="594"/>
      <c r="S26" s="594"/>
      <c r="T26" s="594"/>
      <c r="U26" s="594"/>
      <c r="V26" s="595"/>
    </row>
    <row r="27" spans="1:22">
      <c r="A27" s="1829"/>
      <c r="B27" s="1135"/>
      <c r="C27" s="1830"/>
      <c r="D27" s="1831"/>
      <c r="E27" s="1832"/>
      <c r="F27" s="1831"/>
      <c r="G27" s="1856"/>
      <c r="H27" s="588"/>
      <c r="J27" s="556"/>
      <c r="K27" s="556"/>
      <c r="L27" s="556"/>
      <c r="M27" s="556"/>
      <c r="N27" s="556"/>
      <c r="V27" s="291"/>
    </row>
    <row r="28" spans="1:22">
      <c r="A28" s="1829"/>
      <c r="B28" s="1135"/>
      <c r="C28" s="1830"/>
      <c r="D28" s="1831"/>
      <c r="E28" s="1832"/>
      <c r="F28" s="1831"/>
      <c r="G28" s="1833"/>
      <c r="H28" s="588"/>
      <c r="J28" s="556"/>
      <c r="K28" s="556"/>
      <c r="L28" s="556"/>
      <c r="M28" s="556"/>
      <c r="N28" s="556"/>
      <c r="V28" s="291"/>
    </row>
    <row r="29" spans="1:22" ht="14" thickBot="1">
      <c r="A29" s="1834"/>
      <c r="B29" s="1835"/>
      <c r="C29" s="1836"/>
      <c r="D29" s="1837"/>
      <c r="E29" s="1838"/>
      <c r="F29" s="1837"/>
      <c r="G29" s="1839"/>
      <c r="H29" s="566"/>
      <c r="I29" s="276"/>
      <c r="J29" s="337"/>
      <c r="K29" s="337"/>
      <c r="L29" s="337"/>
      <c r="M29" s="337"/>
      <c r="N29" s="337"/>
      <c r="O29" s="276"/>
      <c r="P29" s="276"/>
      <c r="Q29" s="276"/>
      <c r="R29" s="276"/>
      <c r="S29" s="276"/>
      <c r="T29" s="276"/>
      <c r="U29" s="276"/>
      <c r="V29" s="292"/>
    </row>
    <row r="30" spans="1:22" ht="14" thickBot="1">
      <c r="A30" s="596" t="s">
        <v>563</v>
      </c>
      <c r="B30" s="1840"/>
      <c r="C30" s="1840"/>
      <c r="D30" s="1840"/>
      <c r="E30" s="1840"/>
      <c r="F30" s="1840"/>
      <c r="G30" s="1840"/>
      <c r="H30" s="1840"/>
      <c r="I30" s="1840"/>
      <c r="J30" s="1840"/>
      <c r="K30" s="1840"/>
      <c r="L30" s="1840"/>
      <c r="M30" s="1840"/>
      <c r="N30" s="1840"/>
      <c r="O30" s="1840"/>
      <c r="P30" s="1840"/>
      <c r="Q30" s="1840"/>
      <c r="R30" s="1840"/>
      <c r="S30" s="1840"/>
      <c r="T30" s="1840"/>
      <c r="U30" s="1840"/>
      <c r="V30" s="1841"/>
    </row>
    <row r="31" spans="1:22" ht="12.75" customHeight="1">
      <c r="A31" s="1842" t="s">
        <v>564</v>
      </c>
      <c r="B31" s="1843"/>
      <c r="C31" s="1843"/>
      <c r="D31" s="1843"/>
      <c r="E31" s="1843"/>
      <c r="F31" s="1843"/>
      <c r="G31" s="1843"/>
      <c r="H31" s="1843"/>
      <c r="I31" s="1843"/>
      <c r="J31" s="1843"/>
      <c r="K31" s="1843"/>
      <c r="L31" s="1843"/>
      <c r="M31" s="1843"/>
      <c r="N31" s="1843"/>
      <c r="O31" s="1843"/>
      <c r="P31" s="1843"/>
      <c r="Q31" s="1843"/>
      <c r="R31" s="1843"/>
      <c r="S31" s="1843"/>
      <c r="T31" s="1843"/>
      <c r="U31" s="1843"/>
      <c r="V31" s="1844"/>
    </row>
    <row r="32" spans="1:22">
      <c r="A32" s="293" t="s">
        <v>565</v>
      </c>
      <c r="B32" s="294"/>
      <c r="C32" s="294"/>
      <c r="D32" s="294"/>
      <c r="E32" s="294"/>
      <c r="F32" s="294"/>
      <c r="G32" s="294"/>
      <c r="H32" s="294"/>
      <c r="I32" s="294"/>
      <c r="J32" s="294"/>
      <c r="K32" s="294"/>
      <c r="L32" s="597"/>
      <c r="M32" s="597"/>
      <c r="N32" s="597"/>
      <c r="O32" s="275"/>
      <c r="P32" s="275"/>
      <c r="Q32" s="275"/>
      <c r="R32" s="275"/>
      <c r="S32" s="275"/>
      <c r="T32" s="275"/>
      <c r="U32" s="275"/>
      <c r="V32" s="295"/>
    </row>
    <row r="33" spans="1:22">
      <c r="A33" s="293" t="s">
        <v>566</v>
      </c>
      <c r="B33" s="294"/>
      <c r="C33" s="294"/>
      <c r="D33" s="294"/>
      <c r="E33" s="294"/>
      <c r="F33" s="294"/>
      <c r="G33" s="294"/>
      <c r="H33" s="294"/>
      <c r="I33" s="294"/>
      <c r="J33" s="294"/>
      <c r="K33" s="294"/>
      <c r="L33" s="597"/>
      <c r="M33" s="597"/>
      <c r="N33" s="597"/>
      <c r="O33" s="275"/>
      <c r="P33" s="275"/>
      <c r="Q33" s="275"/>
      <c r="R33" s="275"/>
      <c r="S33" s="275"/>
      <c r="T33" s="275"/>
      <c r="U33" s="275"/>
      <c r="V33" s="295"/>
    </row>
    <row r="34" spans="1:22" ht="14" thickBot="1">
      <c r="A34" s="296" t="s">
        <v>567</v>
      </c>
      <c r="B34" s="297"/>
      <c r="C34" s="298"/>
      <c r="D34" s="298"/>
      <c r="E34" s="298"/>
      <c r="F34" s="298"/>
      <c r="G34" s="298"/>
      <c r="H34" s="298"/>
      <c r="I34" s="298"/>
      <c r="J34" s="298"/>
      <c r="K34" s="298"/>
      <c r="L34" s="598"/>
      <c r="M34" s="598"/>
      <c r="N34" s="599"/>
      <c r="O34" s="299"/>
      <c r="P34" s="299"/>
      <c r="Q34" s="299"/>
      <c r="R34" s="299"/>
      <c r="S34" s="299"/>
      <c r="T34" s="299"/>
      <c r="U34" s="299"/>
      <c r="V34" s="289"/>
    </row>
    <row r="35" spans="1:22" s="301" customFormat="1" ht="24">
      <c r="A35" s="1857" t="s">
        <v>344</v>
      </c>
      <c r="B35" s="1858"/>
      <c r="C35" s="600" t="s">
        <v>568</v>
      </c>
      <c r="D35" s="1824" t="s">
        <v>97</v>
      </c>
      <c r="E35" s="1825"/>
      <c r="F35" s="601" t="s">
        <v>569</v>
      </c>
      <c r="G35" s="1826" t="s">
        <v>570</v>
      </c>
      <c r="H35" s="1826"/>
      <c r="I35" s="1826"/>
      <c r="J35" s="602" t="s">
        <v>101</v>
      </c>
      <c r="K35" s="365" t="s">
        <v>102</v>
      </c>
      <c r="L35" s="1827" t="s">
        <v>571</v>
      </c>
      <c r="M35" s="1828"/>
      <c r="N35" s="1828"/>
      <c r="O35" s="300"/>
      <c r="P35" s="300"/>
      <c r="Q35" s="300"/>
      <c r="R35" s="300"/>
      <c r="S35" s="300"/>
      <c r="T35" s="300"/>
      <c r="U35" s="300"/>
      <c r="V35" s="603"/>
    </row>
    <row r="36" spans="1:22" ht="14" thickBot="1">
      <c r="A36" s="604"/>
      <c r="B36" s="605"/>
      <c r="C36" s="604"/>
      <c r="D36" s="606" t="s">
        <v>87</v>
      </c>
      <c r="E36" s="607" t="s">
        <v>88</v>
      </c>
      <c r="F36" s="608"/>
      <c r="G36" s="609" t="s">
        <v>103</v>
      </c>
      <c r="H36" s="610" t="s">
        <v>104</v>
      </c>
      <c r="I36" s="609" t="s">
        <v>105</v>
      </c>
      <c r="J36" s="611"/>
      <c r="K36" s="612"/>
      <c r="L36" s="613"/>
      <c r="M36" s="556"/>
      <c r="N36" s="556"/>
      <c r="O36" s="556"/>
      <c r="P36" s="556"/>
      <c r="Q36" s="556"/>
      <c r="V36" s="291"/>
    </row>
    <row r="37" spans="1:22">
      <c r="A37" s="302" t="s">
        <v>572</v>
      </c>
      <c r="B37" s="303"/>
      <c r="C37" s="304"/>
      <c r="D37" s="305"/>
      <c r="E37" s="306"/>
      <c r="F37" s="307"/>
      <c r="G37" s="308"/>
      <c r="H37" s="304"/>
      <c r="I37" s="309"/>
      <c r="J37" s="614"/>
      <c r="K37" s="615"/>
      <c r="L37" s="613"/>
      <c r="V37" s="291"/>
    </row>
    <row r="38" spans="1:22">
      <c r="A38" s="310" t="s">
        <v>573</v>
      </c>
      <c r="B38" s="311"/>
      <c r="C38" s="312"/>
      <c r="D38" s="616"/>
      <c r="E38" s="313"/>
      <c r="F38" s="314"/>
      <c r="G38" s="315"/>
      <c r="H38" s="316"/>
      <c r="I38" s="316"/>
      <c r="J38" s="617"/>
      <c r="K38" s="618"/>
      <c r="L38" s="613"/>
      <c r="V38" s="291"/>
    </row>
    <row r="39" spans="1:22">
      <c r="A39" s="317" t="s">
        <v>574</v>
      </c>
      <c r="B39" s="318"/>
      <c r="C39" s="319"/>
      <c r="D39" s="319"/>
      <c r="E39" s="313"/>
      <c r="F39" s="314"/>
      <c r="G39" s="315"/>
      <c r="H39" s="316"/>
      <c r="I39" s="316"/>
      <c r="J39" s="282"/>
      <c r="K39" s="320"/>
      <c r="L39" s="278"/>
      <c r="V39" s="291"/>
    </row>
    <row r="40" spans="1:22" ht="12.75" customHeight="1">
      <c r="A40" s="310" t="s">
        <v>575</v>
      </c>
      <c r="B40" s="311"/>
      <c r="C40" s="312"/>
      <c r="D40" s="319"/>
      <c r="E40" s="313"/>
      <c r="F40" s="314"/>
      <c r="G40" s="315"/>
      <c r="H40" s="316"/>
      <c r="I40" s="316"/>
      <c r="J40" s="617"/>
      <c r="K40" s="618"/>
      <c r="L40" s="613"/>
      <c r="M40" s="556"/>
      <c r="N40" s="556"/>
      <c r="O40" s="556"/>
      <c r="P40" s="556"/>
      <c r="Q40" s="556"/>
      <c r="V40" s="291"/>
    </row>
    <row r="41" spans="1:22">
      <c r="A41" s="310" t="s">
        <v>576</v>
      </c>
      <c r="B41" s="311"/>
      <c r="C41" s="312"/>
      <c r="D41" s="319"/>
      <c r="E41" s="313"/>
      <c r="F41" s="314"/>
      <c r="G41" s="315"/>
      <c r="H41" s="316"/>
      <c r="I41" s="316"/>
      <c r="J41" s="617"/>
      <c r="K41" s="618"/>
      <c r="L41" s="613"/>
      <c r="V41" s="291"/>
    </row>
    <row r="42" spans="1:22">
      <c r="A42" s="321" t="s">
        <v>577</v>
      </c>
      <c r="B42" s="322"/>
      <c r="C42" s="323"/>
      <c r="D42" s="319"/>
      <c r="E42" s="313"/>
      <c r="F42" s="324"/>
      <c r="G42" s="325"/>
      <c r="H42" s="322"/>
      <c r="I42" s="326"/>
      <c r="J42" s="617"/>
      <c r="K42" s="618"/>
      <c r="L42" s="613"/>
      <c r="V42" s="291"/>
    </row>
    <row r="43" spans="1:22" ht="13.5" customHeight="1" thickBot="1">
      <c r="A43" s="327" t="s">
        <v>574</v>
      </c>
      <c r="B43" s="328"/>
      <c r="C43" s="329"/>
      <c r="D43" s="330"/>
      <c r="E43" s="331"/>
      <c r="F43" s="332"/>
      <c r="G43" s="333"/>
      <c r="H43" s="334"/>
      <c r="I43" s="334"/>
      <c r="J43" s="611"/>
      <c r="K43" s="612"/>
      <c r="L43" s="619"/>
      <c r="M43" s="337"/>
      <c r="N43" s="337"/>
      <c r="O43" s="337"/>
      <c r="P43" s="337"/>
      <c r="Q43" s="337"/>
      <c r="R43" s="276"/>
      <c r="S43" s="276"/>
      <c r="T43" s="276"/>
      <c r="U43" s="276"/>
      <c r="V43" s="292"/>
    </row>
    <row r="44" spans="1:22" ht="22.5" customHeight="1" thickBot="1">
      <c r="A44" s="1853"/>
      <c r="B44" s="1854"/>
      <c r="C44" s="1854"/>
      <c r="D44" s="1854"/>
      <c r="E44" s="1854"/>
      <c r="F44" s="1854"/>
      <c r="G44" s="1854"/>
      <c r="H44" s="1854"/>
      <c r="I44" s="1854"/>
      <c r="J44" s="1854"/>
      <c r="K44" s="1854"/>
      <c r="L44" s="1854"/>
      <c r="M44" s="1854"/>
      <c r="N44" s="1854"/>
      <c r="O44" s="1854"/>
      <c r="P44" s="1854"/>
      <c r="Q44" s="1854"/>
      <c r="R44" s="1854"/>
      <c r="S44" s="1854"/>
      <c r="T44" s="1854"/>
      <c r="U44" s="1854"/>
      <c r="V44" s="1855"/>
    </row>
    <row r="45" spans="1:22" ht="14" thickBot="1">
      <c r="A45" s="1845" t="s">
        <v>107</v>
      </c>
      <c r="B45" s="1840"/>
      <c r="C45" s="1840"/>
      <c r="D45" s="1840"/>
      <c r="E45" s="1840"/>
      <c r="F45" s="1840"/>
      <c r="G45" s="1840"/>
      <c r="H45" s="1840"/>
      <c r="I45" s="1840"/>
      <c r="J45" s="1840"/>
      <c r="K45" s="1840"/>
      <c r="L45" s="1840"/>
      <c r="M45" s="1840"/>
      <c r="N45" s="1840"/>
      <c r="O45" s="1840"/>
      <c r="P45" s="1840"/>
      <c r="Q45" s="1840"/>
      <c r="R45" s="1840"/>
      <c r="S45" s="1840"/>
      <c r="T45" s="1840"/>
      <c r="U45" s="1840"/>
      <c r="V45" s="1841"/>
    </row>
    <row r="46" spans="1:22" ht="14" thickBot="1">
      <c r="A46" s="1846" t="s">
        <v>578</v>
      </c>
      <c r="B46" s="1847"/>
      <c r="C46" s="1847"/>
      <c r="D46" s="1847"/>
      <c r="E46" s="1847"/>
      <c r="F46" s="1847"/>
      <c r="G46" s="1847"/>
      <c r="H46" s="1847"/>
      <c r="I46" s="1847"/>
      <c r="J46" s="1847"/>
      <c r="K46" s="1847"/>
      <c r="L46" s="1847"/>
      <c r="M46" s="1847"/>
      <c r="N46" s="1847"/>
      <c r="O46" s="1847"/>
      <c r="P46" s="1847"/>
      <c r="Q46" s="1847"/>
      <c r="R46" s="1847"/>
      <c r="S46" s="1847"/>
      <c r="T46" s="1847"/>
      <c r="U46" s="1847"/>
      <c r="V46" s="1848"/>
    </row>
    <row r="47" spans="1:22">
      <c r="A47" s="558" t="s">
        <v>530</v>
      </c>
      <c r="B47" s="273"/>
      <c r="C47" s="273"/>
      <c r="D47" s="273"/>
      <c r="E47" s="273"/>
      <c r="F47" s="335"/>
      <c r="G47" s="559" t="s">
        <v>579</v>
      </c>
      <c r="H47" s="335"/>
      <c r="I47" s="559" t="s">
        <v>111</v>
      </c>
      <c r="J47" s="273"/>
      <c r="K47" s="560"/>
      <c r="L47" s="558" t="s">
        <v>580</v>
      </c>
      <c r="M47" s="273"/>
      <c r="N47" s="273"/>
      <c r="O47" s="273"/>
      <c r="P47" s="273"/>
      <c r="Q47" s="273"/>
      <c r="R47" s="273"/>
      <c r="S47" s="273"/>
      <c r="T47" s="273"/>
      <c r="U47" s="335"/>
      <c r="V47" s="620" t="s">
        <v>111</v>
      </c>
    </row>
    <row r="48" spans="1:22" ht="14" thickBot="1">
      <c r="A48" s="621" t="s">
        <v>109</v>
      </c>
      <c r="B48" s="276"/>
      <c r="C48" s="276"/>
      <c r="D48" s="276"/>
      <c r="E48" s="276"/>
      <c r="F48" s="336"/>
      <c r="G48" s="1849"/>
      <c r="H48" s="1850"/>
      <c r="I48" s="1849"/>
      <c r="J48" s="1851"/>
      <c r="K48" s="1852"/>
      <c r="L48" s="621" t="s">
        <v>581</v>
      </c>
      <c r="M48" s="276"/>
      <c r="N48" s="276"/>
      <c r="O48" s="276"/>
      <c r="P48" s="276"/>
      <c r="Q48" s="276"/>
      <c r="R48" s="276"/>
      <c r="S48" s="276"/>
      <c r="T48" s="276"/>
      <c r="U48" s="336"/>
      <c r="V48" s="338"/>
    </row>
  </sheetData>
  <sheetProtection algorithmName="SHA-512" hashValue="m+lkJ2v3orF+Sgu61qCb1Av98f4AJcmUhqcS59XyzrV+wWbPX1bquPGzxpSMQa0p/OoTcZEauI32d7hF/w2XaQ==" saltValue="z34Bb1idHpcwUnuqvb+cEQ==" spinCount="100000" sheet="1" scenarios="1" formatCells="0" formatColumns="0" formatRows="0" selectLockedCells="1"/>
  <mergeCells count="43">
    <mergeCell ref="A45:V45"/>
    <mergeCell ref="A46:V46"/>
    <mergeCell ref="G48:H48"/>
    <mergeCell ref="I48:K48"/>
    <mergeCell ref="A24:C24"/>
    <mergeCell ref="D24:E24"/>
    <mergeCell ref="F24:G24"/>
    <mergeCell ref="M24:R24"/>
    <mergeCell ref="A44:V44"/>
    <mergeCell ref="A26:C26"/>
    <mergeCell ref="D26:E26"/>
    <mergeCell ref="F26:G26"/>
    <mergeCell ref="A27:C27"/>
    <mergeCell ref="D27:E27"/>
    <mergeCell ref="F27:G27"/>
    <mergeCell ref="A35:B35"/>
    <mergeCell ref="D35:E35"/>
    <mergeCell ref="G35:I35"/>
    <mergeCell ref="L35:N35"/>
    <mergeCell ref="A28:C28"/>
    <mergeCell ref="D28:E28"/>
    <mergeCell ref="F28:G28"/>
    <mergeCell ref="A29:C29"/>
    <mergeCell ref="D29:E29"/>
    <mergeCell ref="F29:G29"/>
    <mergeCell ref="B30:V30"/>
    <mergeCell ref="A31:V31"/>
    <mergeCell ref="A25:C25"/>
    <mergeCell ref="D25:E25"/>
    <mergeCell ref="F25:G25"/>
    <mergeCell ref="T25:U25"/>
    <mergeCell ref="A1:V1"/>
    <mergeCell ref="B2:F3"/>
    <mergeCell ref="B4:F5"/>
    <mergeCell ref="O4:O5"/>
    <mergeCell ref="A11:C11"/>
    <mergeCell ref="D11:E11"/>
    <mergeCell ref="F11:G11"/>
    <mergeCell ref="L11:R11"/>
    <mergeCell ref="H2:M3"/>
    <mergeCell ref="B6:G7"/>
    <mergeCell ref="H4:J5"/>
    <mergeCell ref="H12:V22"/>
  </mergeCells>
  <printOptions horizontalCentered="1" verticalCentered="1"/>
  <pageMargins left="0.17" right="0.25" top="0.41" bottom="0.68" header="0.17" footer="0.16"/>
  <pageSetup scale="80" orientation="landscape" r:id="rId1"/>
  <headerFooter alignWithMargins="0">
    <oddHeader xml:space="preserve">&amp;C&amp;"Calibri"&amp;10&amp;K000000Oshkosh Corporation Classification - Restricted&amp;1#_x000D_&amp;"Calibri"&amp;11&amp;K000000&amp;11 </oddHeader>
    <oddFooter>&amp;RPPAP: Revision 2.3
Date: 12/31/22</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locked="0" defaultSize="0" autoFill="0" autoLine="0" autoPict="0">
                <anchor moveWithCells="1">
                  <from>
                    <xdr:col>3</xdr:col>
                    <xdr:colOff>292100</xdr:colOff>
                    <xdr:row>6</xdr:row>
                    <xdr:rowOff>139700</xdr:rowOff>
                  </from>
                  <to>
                    <xdr:col>3</xdr:col>
                    <xdr:colOff>609600</xdr:colOff>
                    <xdr:row>8</xdr:row>
                    <xdr:rowOff>25400</xdr:rowOff>
                  </to>
                </anchor>
              </controlPr>
            </control>
          </mc:Choice>
        </mc:AlternateContent>
        <mc:AlternateContent xmlns:mc="http://schemas.openxmlformats.org/markup-compatibility/2006">
          <mc:Choice Requires="x14">
            <control shapeId="126978" r:id="rId5" name="Check Box 2">
              <controlPr locked="0" defaultSize="0" autoFill="0" autoLine="0" autoPict="0">
                <anchor moveWithCells="1">
                  <from>
                    <xdr:col>3</xdr:col>
                    <xdr:colOff>292100</xdr:colOff>
                    <xdr:row>7</xdr:row>
                    <xdr:rowOff>139700</xdr:rowOff>
                  </from>
                  <to>
                    <xdr:col>3</xdr:col>
                    <xdr:colOff>609600</xdr:colOff>
                    <xdr:row>9</xdr:row>
                    <xdr:rowOff>12700</xdr:rowOff>
                  </to>
                </anchor>
              </controlPr>
            </control>
          </mc:Choice>
        </mc:AlternateContent>
        <mc:AlternateContent xmlns:mc="http://schemas.openxmlformats.org/markup-compatibility/2006">
          <mc:Choice Requires="x14">
            <control shapeId="126979" r:id="rId6" name="Check Box 3">
              <controlPr locked="0" defaultSize="0" autoFill="0" autoLine="0" autoPict="0">
                <anchor moveWithCells="1">
                  <from>
                    <xdr:col>7</xdr:col>
                    <xdr:colOff>292100</xdr:colOff>
                    <xdr:row>7</xdr:row>
                    <xdr:rowOff>139700</xdr:rowOff>
                  </from>
                  <to>
                    <xdr:col>7</xdr:col>
                    <xdr:colOff>647700</xdr:colOff>
                    <xdr:row>9</xdr:row>
                    <xdr:rowOff>12700</xdr:rowOff>
                  </to>
                </anchor>
              </controlPr>
            </control>
          </mc:Choice>
        </mc:AlternateContent>
        <mc:AlternateContent xmlns:mc="http://schemas.openxmlformats.org/markup-compatibility/2006">
          <mc:Choice Requires="x14">
            <control shapeId="126980" r:id="rId7" name="Check Box 4">
              <controlPr locked="0" defaultSize="0" autoFill="0" autoLine="0" autoPict="0">
                <anchor moveWithCells="1">
                  <from>
                    <xdr:col>7</xdr:col>
                    <xdr:colOff>292100</xdr:colOff>
                    <xdr:row>6</xdr:row>
                    <xdr:rowOff>152400</xdr:rowOff>
                  </from>
                  <to>
                    <xdr:col>7</xdr:col>
                    <xdr:colOff>647700</xdr:colOff>
                    <xdr:row>8</xdr:row>
                    <xdr:rowOff>25400</xdr:rowOff>
                  </to>
                </anchor>
              </controlPr>
            </control>
          </mc:Choice>
        </mc:AlternateContent>
        <mc:AlternateContent xmlns:mc="http://schemas.openxmlformats.org/markup-compatibility/2006">
          <mc:Choice Requires="x14">
            <control shapeId="126981" r:id="rId8" name="Check Box 5">
              <controlPr locked="0" defaultSize="0" autoFill="0" autoLine="0" autoPict="0">
                <anchor moveWithCells="1">
                  <from>
                    <xdr:col>13</xdr:col>
                    <xdr:colOff>76200</xdr:colOff>
                    <xdr:row>6</xdr:row>
                    <xdr:rowOff>139700</xdr:rowOff>
                  </from>
                  <to>
                    <xdr:col>14</xdr:col>
                    <xdr:colOff>88900</xdr:colOff>
                    <xdr:row>8</xdr:row>
                    <xdr:rowOff>25400</xdr:rowOff>
                  </to>
                </anchor>
              </controlPr>
            </control>
          </mc:Choice>
        </mc:AlternateContent>
        <mc:AlternateContent xmlns:mc="http://schemas.openxmlformats.org/markup-compatibility/2006">
          <mc:Choice Requires="x14">
            <control shapeId="126982" r:id="rId9" name="Check Box 6">
              <controlPr locked="0" defaultSize="0" autoFill="0" autoLine="0" autoPict="0">
                <anchor moveWithCells="1">
                  <from>
                    <xdr:col>13</xdr:col>
                    <xdr:colOff>76200</xdr:colOff>
                    <xdr:row>7</xdr:row>
                    <xdr:rowOff>139700</xdr:rowOff>
                  </from>
                  <to>
                    <xdr:col>14</xdr:col>
                    <xdr:colOff>88900</xdr:colOff>
                    <xdr:row>9</xdr:row>
                    <xdr:rowOff>12700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B6B04-2BC7-4818-BA6E-BA8679F60FCE}">
  <sheetPr>
    <pageSetUpPr fitToPage="1"/>
  </sheetPr>
  <dimension ref="A1:AU78"/>
  <sheetViews>
    <sheetView windowProtection="1" view="pageLayout" zoomScaleNormal="100" zoomScaleSheetLayoutView="100" workbookViewId="0">
      <selection activeCell="N13" sqref="N13:U13"/>
    </sheetView>
  </sheetViews>
  <sheetFormatPr baseColWidth="10" defaultColWidth="8.83203125" defaultRowHeight="11"/>
  <cols>
    <col min="1" max="1" width="1.1640625" style="190" customWidth="1"/>
    <col min="2" max="2" width="2.33203125" style="202" customWidth="1"/>
    <col min="3" max="6" width="1.1640625" style="202" customWidth="1"/>
    <col min="7" max="7" width="6.83203125" style="202" customWidth="1"/>
    <col min="8" max="8" width="5.6640625" style="202" customWidth="1"/>
    <col min="9" max="9" width="4.6640625" style="202" customWidth="1"/>
    <col min="10" max="10" width="2.33203125" style="202" customWidth="1"/>
    <col min="11" max="11" width="3.33203125" style="202" customWidth="1"/>
    <col min="12" max="12" width="1.1640625" style="202" customWidth="1"/>
    <col min="13" max="17" width="2.33203125" style="202" customWidth="1"/>
    <col min="18" max="18" width="3.33203125" style="202" customWidth="1"/>
    <col min="19" max="20" width="1.1640625" style="202" customWidth="1"/>
    <col min="21" max="21" width="2.33203125" style="202" customWidth="1"/>
    <col min="22" max="22" width="1.1640625" style="202" customWidth="1"/>
    <col min="23" max="23" width="2.33203125" style="202" customWidth="1"/>
    <col min="24" max="27" width="1.1640625" style="202" customWidth="1"/>
    <col min="28" max="28" width="3.33203125" style="202" customWidth="1"/>
    <col min="29" max="30" width="1.1640625" style="202" customWidth="1"/>
    <col min="31" max="31" width="3.33203125" style="202" customWidth="1"/>
    <col min="32" max="34" width="1.1640625" style="202" customWidth="1"/>
    <col min="35" max="35" width="5.6640625" style="202" customWidth="1"/>
    <col min="36" max="36" width="4.6640625" style="202" customWidth="1"/>
    <col min="37" max="37" width="9.33203125" style="202" customWidth="1"/>
    <col min="38" max="38" width="1.1640625" style="202" customWidth="1"/>
    <col min="39" max="40" width="6.83203125" style="202" customWidth="1"/>
    <col min="41" max="48" width="1.1640625" style="202" customWidth="1"/>
    <col min="49" max="49" width="2.33203125" style="202" customWidth="1"/>
    <col min="50" max="16384" width="8.83203125" style="202"/>
  </cols>
  <sheetData>
    <row r="1" spans="1:47" s="186" customFormat="1" ht="43.25" customHeight="1">
      <c r="A1" s="185"/>
      <c r="AU1" s="191"/>
    </row>
    <row r="2" spans="1:47" ht="27.5" customHeight="1">
      <c r="A2" s="1737"/>
      <c r="B2" s="1738"/>
      <c r="C2" s="1738"/>
      <c r="D2" s="1738"/>
      <c r="E2" s="1738"/>
      <c r="F2" s="1738"/>
      <c r="G2" s="1738"/>
      <c r="H2" s="1738"/>
      <c r="I2" s="1738"/>
      <c r="J2" s="1738"/>
      <c r="K2" s="1738"/>
      <c r="L2" s="1738"/>
      <c r="M2" s="1738"/>
      <c r="N2" s="1738"/>
      <c r="O2" s="1738"/>
      <c r="P2" s="1738"/>
      <c r="Q2" s="1738"/>
      <c r="R2" s="1738"/>
      <c r="S2" s="1738"/>
      <c r="T2" s="1738"/>
      <c r="U2" s="1738"/>
      <c r="V2" s="1738"/>
      <c r="W2" s="1738"/>
      <c r="X2" s="1739"/>
      <c r="Y2" s="1740"/>
      <c r="Z2" s="1738"/>
      <c r="AA2" s="1738"/>
      <c r="AB2" s="1738"/>
      <c r="AC2" s="1738"/>
      <c r="AD2" s="1738"/>
      <c r="AE2" s="1738"/>
      <c r="AF2" s="1738"/>
      <c r="AG2" s="1738"/>
      <c r="AH2" s="1738"/>
      <c r="AI2" s="1738"/>
      <c r="AJ2" s="1738"/>
      <c r="AK2" s="1738"/>
      <c r="AL2" s="1738"/>
      <c r="AM2" s="1738"/>
      <c r="AN2" s="1738"/>
      <c r="AO2" s="1738"/>
      <c r="AP2" s="1738"/>
      <c r="AQ2" s="1738"/>
      <c r="AR2" s="1738"/>
      <c r="AS2" s="1738"/>
      <c r="AT2" s="1739"/>
      <c r="AU2" s="192"/>
    </row>
    <row r="3" spans="1:47" s="203" customFormat="1" ht="30.5" customHeight="1">
      <c r="A3" s="1741"/>
      <c r="B3" s="1742"/>
      <c r="C3" s="1742"/>
      <c r="D3" s="1742"/>
      <c r="E3" s="1742"/>
      <c r="F3" s="1742"/>
      <c r="G3" s="1742"/>
      <c r="H3" s="1742"/>
      <c r="I3" s="1742"/>
      <c r="J3" s="1742"/>
      <c r="K3" s="1742"/>
      <c r="L3" s="1742"/>
      <c r="M3" s="1742"/>
      <c r="N3" s="1742"/>
      <c r="O3" s="1742"/>
      <c r="P3" s="1742"/>
      <c r="Q3" s="1742"/>
      <c r="R3" s="1742"/>
      <c r="S3" s="1742"/>
      <c r="T3" s="1742"/>
      <c r="U3" s="1742"/>
      <c r="V3" s="1742"/>
      <c r="W3" s="1742"/>
      <c r="X3" s="1743"/>
      <c r="Y3" s="1744"/>
      <c r="Z3" s="1745"/>
      <c r="AA3" s="1745"/>
      <c r="AB3" s="1745"/>
      <c r="AC3" s="1745"/>
      <c r="AD3" s="1745"/>
      <c r="AE3" s="1745"/>
      <c r="AF3" s="1745"/>
      <c r="AG3" s="1745"/>
      <c r="AH3" s="1745"/>
      <c r="AI3" s="1745"/>
      <c r="AJ3" s="1745"/>
      <c r="AK3" s="1745"/>
      <c r="AL3" s="1745"/>
      <c r="AM3" s="1745"/>
      <c r="AN3" s="1745"/>
      <c r="AO3" s="1745"/>
      <c r="AP3" s="1745"/>
      <c r="AQ3" s="1745"/>
      <c r="AR3" s="1745"/>
      <c r="AS3" s="1745"/>
      <c r="AT3" s="1746"/>
      <c r="AU3" s="193"/>
    </row>
    <row r="4" spans="1:47" ht="70.25" customHeight="1">
      <c r="A4" s="1747"/>
      <c r="B4" s="1708"/>
      <c r="C4" s="1708"/>
      <c r="D4" s="1708"/>
      <c r="E4" s="1708"/>
      <c r="F4" s="1708"/>
      <c r="G4" s="1708"/>
      <c r="H4" s="1708"/>
      <c r="I4" s="1708"/>
      <c r="J4" s="1708"/>
      <c r="K4" s="1708"/>
      <c r="L4" s="1708"/>
      <c r="M4" s="1708"/>
      <c r="N4" s="1708"/>
      <c r="O4" s="1708"/>
      <c r="P4" s="1708"/>
      <c r="Q4" s="1708"/>
      <c r="R4" s="1708"/>
      <c r="S4" s="1708"/>
      <c r="T4" s="1708"/>
      <c r="U4" s="1708"/>
      <c r="V4" s="1708"/>
      <c r="W4" s="1708"/>
      <c r="X4" s="1708"/>
      <c r="Y4" s="1708"/>
      <c r="Z4" s="1708"/>
      <c r="AA4" s="1708"/>
      <c r="AB4" s="1708"/>
      <c r="AC4" s="1708"/>
      <c r="AD4" s="1708"/>
      <c r="AE4" s="1708"/>
      <c r="AF4" s="1708"/>
      <c r="AG4" s="1708"/>
      <c r="AH4" s="1708"/>
      <c r="AI4" s="1708"/>
      <c r="AJ4" s="1708"/>
      <c r="AK4" s="1708"/>
      <c r="AL4" s="1708"/>
      <c r="AM4" s="1708"/>
      <c r="AN4" s="1708"/>
      <c r="AO4" s="1708"/>
      <c r="AP4" s="1708"/>
      <c r="AQ4" s="1708"/>
      <c r="AR4" s="1708"/>
      <c r="AS4" s="1708"/>
      <c r="AT4" s="1708"/>
      <c r="AU4" s="192"/>
    </row>
    <row r="5" spans="1:47" ht="29" customHeight="1">
      <c r="A5" s="1730"/>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1706"/>
      <c r="AG5" s="1706"/>
      <c r="AH5" s="1706"/>
      <c r="AI5" s="1706"/>
      <c r="AJ5" s="1706"/>
      <c r="AK5" s="1706"/>
      <c r="AL5" s="1706"/>
      <c r="AM5" s="1706"/>
      <c r="AN5" s="1706"/>
      <c r="AO5" s="1706"/>
      <c r="AP5" s="1706"/>
      <c r="AQ5" s="1706"/>
      <c r="AR5" s="1706"/>
      <c r="AS5" s="1706"/>
      <c r="AT5" s="1706"/>
      <c r="AU5" s="192"/>
    </row>
    <row r="6" spans="1:47" ht="36" customHeight="1">
      <c r="A6" s="1728"/>
      <c r="B6" s="1704"/>
      <c r="C6" s="1704"/>
      <c r="D6" s="1704"/>
      <c r="E6" s="1704"/>
      <c r="F6" s="1704"/>
      <c r="G6" s="1704"/>
      <c r="H6" s="1704"/>
      <c r="I6" s="1704"/>
      <c r="J6" s="1704"/>
      <c r="K6" s="1704"/>
      <c r="L6" s="1704"/>
      <c r="M6" s="1704"/>
      <c r="N6" s="1704"/>
      <c r="O6" s="1704"/>
      <c r="P6" s="1704"/>
      <c r="Q6" s="1704"/>
      <c r="R6" s="1704"/>
      <c r="S6" s="1704"/>
      <c r="T6" s="1704"/>
      <c r="U6" s="1704"/>
      <c r="V6" s="1704"/>
      <c r="W6" s="1704"/>
      <c r="X6" s="1704"/>
      <c r="Y6" s="1704"/>
      <c r="Z6" s="1704"/>
      <c r="AA6" s="1704"/>
      <c r="AB6" s="1704"/>
      <c r="AC6" s="1704"/>
      <c r="AD6" s="1704"/>
      <c r="AE6" s="1704"/>
      <c r="AF6" s="1704"/>
      <c r="AG6" s="1704"/>
      <c r="AH6" s="1704"/>
      <c r="AI6" s="1704"/>
      <c r="AJ6" s="1704"/>
      <c r="AK6" s="1704"/>
      <c r="AL6" s="1704"/>
      <c r="AM6" s="1704"/>
      <c r="AN6" s="1704"/>
      <c r="AO6" s="1704"/>
      <c r="AP6" s="1704"/>
      <c r="AQ6" s="1704"/>
      <c r="AR6" s="1704"/>
      <c r="AS6" s="1704"/>
      <c r="AT6" s="1704"/>
      <c r="AU6" s="192"/>
    </row>
    <row r="7" spans="1:47" ht="36" customHeight="1">
      <c r="A7" s="1728"/>
      <c r="B7" s="1704"/>
      <c r="C7" s="1704"/>
      <c r="D7" s="1704"/>
      <c r="E7" s="1704"/>
      <c r="F7" s="1704"/>
      <c r="G7" s="1704"/>
      <c r="H7" s="1704"/>
      <c r="I7" s="1704"/>
      <c r="J7" s="1704"/>
      <c r="K7" s="1704"/>
      <c r="L7" s="1704"/>
      <c r="M7" s="1704"/>
      <c r="N7" s="1704"/>
      <c r="O7" s="1704"/>
      <c r="P7" s="1704"/>
      <c r="Q7" s="1704"/>
      <c r="R7" s="1704"/>
      <c r="S7" s="1704"/>
      <c r="T7" s="1704"/>
      <c r="U7" s="1704"/>
      <c r="V7" s="1704"/>
      <c r="W7" s="1704"/>
      <c r="X7" s="1704"/>
      <c r="Y7" s="1704"/>
      <c r="Z7" s="1704"/>
      <c r="AA7" s="1704"/>
      <c r="AB7" s="1704"/>
      <c r="AC7" s="1704"/>
      <c r="AD7" s="1704"/>
      <c r="AE7" s="1704"/>
      <c r="AF7" s="1704"/>
      <c r="AG7" s="1704"/>
      <c r="AH7" s="1704"/>
      <c r="AI7" s="1704"/>
      <c r="AJ7" s="1704"/>
      <c r="AK7" s="1704"/>
      <c r="AL7" s="1704"/>
      <c r="AM7" s="1704"/>
      <c r="AN7" s="1704"/>
      <c r="AO7" s="1704"/>
      <c r="AP7" s="1704"/>
      <c r="AQ7" s="1704"/>
      <c r="AR7" s="1704"/>
      <c r="AS7" s="1704"/>
      <c r="AT7" s="1704"/>
      <c r="AU7" s="192"/>
    </row>
    <row r="8" spans="1:47" ht="50" customHeight="1">
      <c r="A8" s="1729"/>
      <c r="B8" s="1705"/>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1705"/>
      <c r="AC8" s="1705"/>
      <c r="AD8" s="1705"/>
      <c r="AE8" s="1705"/>
      <c r="AF8" s="1705"/>
      <c r="AG8" s="1705"/>
      <c r="AH8" s="1705"/>
      <c r="AI8" s="1705"/>
      <c r="AJ8" s="1705"/>
      <c r="AK8" s="1705"/>
      <c r="AL8" s="1705"/>
      <c r="AM8" s="1705"/>
      <c r="AN8" s="1705"/>
      <c r="AO8" s="1705"/>
      <c r="AP8" s="1705"/>
      <c r="AQ8" s="1705"/>
      <c r="AR8" s="1705"/>
      <c r="AS8" s="1705"/>
      <c r="AT8" s="1705"/>
      <c r="AU8" s="192"/>
    </row>
    <row r="9" spans="1:47" ht="49.5" customHeight="1">
      <c r="A9" s="1730"/>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6"/>
      <c r="AR9" s="1706"/>
      <c r="AS9" s="1706"/>
      <c r="AT9" s="1706"/>
      <c r="AU9" s="192"/>
    </row>
    <row r="10" spans="1:47" ht="15" customHeight="1">
      <c r="A10" s="187"/>
      <c r="B10" s="1731"/>
      <c r="C10" s="1732"/>
      <c r="D10" s="1732"/>
      <c r="E10" s="1732"/>
      <c r="F10" s="1732"/>
      <c r="G10" s="1732"/>
      <c r="H10" s="1732"/>
      <c r="I10" s="1732"/>
      <c r="J10" s="1732"/>
      <c r="K10" s="1732"/>
      <c r="L10" s="1732"/>
      <c r="M10" s="1732"/>
      <c r="N10" s="1733"/>
      <c r="O10" s="1734"/>
      <c r="P10" s="1735"/>
      <c r="Q10" s="1735"/>
      <c r="R10" s="1735"/>
      <c r="S10" s="1735"/>
      <c r="T10" s="1735"/>
      <c r="U10" s="1735"/>
      <c r="V10" s="1735"/>
      <c r="W10" s="1735"/>
      <c r="X10" s="1735"/>
      <c r="Y10" s="1735"/>
      <c r="Z10" s="1735"/>
      <c r="AA10" s="1735"/>
      <c r="AB10" s="1735"/>
      <c r="AC10" s="1735"/>
      <c r="AD10" s="1735"/>
      <c r="AE10" s="1735"/>
      <c r="AF10" s="1735"/>
      <c r="AG10" s="1735"/>
      <c r="AH10" s="1736"/>
      <c r="AI10" s="1734"/>
      <c r="AJ10" s="1735"/>
      <c r="AK10" s="1735"/>
      <c r="AL10" s="1735"/>
      <c r="AM10" s="1735"/>
      <c r="AN10" s="1735"/>
      <c r="AO10" s="1735"/>
      <c r="AP10" s="1736"/>
      <c r="AQ10" s="1707"/>
      <c r="AR10" s="1707"/>
      <c r="AS10" s="1707"/>
      <c r="AT10" s="1707"/>
      <c r="AU10" s="192"/>
    </row>
    <row r="11" spans="1:47" ht="32.5" customHeight="1">
      <c r="A11" s="188"/>
      <c r="B11" s="1715"/>
      <c r="C11" s="1716"/>
      <c r="D11" s="1716"/>
      <c r="E11" s="1716"/>
      <c r="F11" s="1716"/>
      <c r="G11" s="1716"/>
      <c r="H11" s="1716"/>
      <c r="I11" s="1716"/>
      <c r="J11" s="1716"/>
      <c r="K11" s="1716"/>
      <c r="L11" s="1716"/>
      <c r="M11" s="1716"/>
      <c r="N11" s="1717"/>
      <c r="O11" s="1712"/>
      <c r="P11" s="1713"/>
      <c r="Q11" s="1713"/>
      <c r="R11" s="1713"/>
      <c r="S11" s="1713"/>
      <c r="T11" s="1713"/>
      <c r="U11" s="1713"/>
      <c r="V11" s="1713"/>
      <c r="W11" s="1713"/>
      <c r="X11" s="1713"/>
      <c r="Y11" s="1713"/>
      <c r="Z11" s="1713"/>
      <c r="AA11" s="1713"/>
      <c r="AB11" s="1713"/>
      <c r="AC11" s="1713"/>
      <c r="AD11" s="1713"/>
      <c r="AE11" s="1713"/>
      <c r="AF11" s="1713"/>
      <c r="AG11" s="1713"/>
      <c r="AH11" s="1714"/>
      <c r="AI11" s="1715"/>
      <c r="AJ11" s="1716"/>
      <c r="AK11" s="1716"/>
      <c r="AL11" s="1716"/>
      <c r="AM11" s="1716"/>
      <c r="AN11" s="1716"/>
      <c r="AO11" s="1716"/>
      <c r="AP11" s="1717"/>
      <c r="AQ11" s="1696"/>
      <c r="AR11" s="1696"/>
      <c r="AS11" s="1696"/>
      <c r="AT11" s="1696"/>
      <c r="AU11" s="192"/>
    </row>
    <row r="12" spans="1:47" ht="37.25" customHeight="1">
      <c r="A12" s="188"/>
      <c r="B12" s="1715"/>
      <c r="C12" s="1716"/>
      <c r="D12" s="1716"/>
      <c r="E12" s="1716"/>
      <c r="F12" s="1716"/>
      <c r="G12" s="1716"/>
      <c r="H12" s="1716"/>
      <c r="I12" s="1716"/>
      <c r="J12" s="1716"/>
      <c r="K12" s="1716"/>
      <c r="L12" s="1716"/>
      <c r="M12" s="1716"/>
      <c r="N12" s="1717"/>
      <c r="O12" s="1712"/>
      <c r="P12" s="1713"/>
      <c r="Q12" s="1713"/>
      <c r="R12" s="1713"/>
      <c r="S12" s="1713"/>
      <c r="T12" s="1713"/>
      <c r="U12" s="1713"/>
      <c r="V12" s="1713"/>
      <c r="W12" s="1713"/>
      <c r="X12" s="1713"/>
      <c r="Y12" s="1713"/>
      <c r="Z12" s="1713"/>
      <c r="AA12" s="1713"/>
      <c r="AB12" s="1713"/>
      <c r="AC12" s="1713"/>
      <c r="AD12" s="1713"/>
      <c r="AE12" s="1713"/>
      <c r="AF12" s="1713"/>
      <c r="AG12" s="1713"/>
      <c r="AH12" s="1714"/>
      <c r="AI12" s="1715"/>
      <c r="AJ12" s="1716"/>
      <c r="AK12" s="1716"/>
      <c r="AL12" s="1716"/>
      <c r="AM12" s="1716"/>
      <c r="AN12" s="1716"/>
      <c r="AO12" s="1716"/>
      <c r="AP12" s="1717"/>
      <c r="AQ12" s="1696"/>
      <c r="AR12" s="1696"/>
      <c r="AS12" s="1696"/>
      <c r="AT12" s="1696"/>
      <c r="AU12" s="192"/>
    </row>
    <row r="13" spans="1:47" ht="38" customHeight="1">
      <c r="A13" s="188"/>
      <c r="B13" s="1719"/>
      <c r="C13" s="1720"/>
      <c r="D13" s="1720"/>
      <c r="E13" s="1720"/>
      <c r="F13" s="1720"/>
      <c r="G13" s="1720"/>
      <c r="H13" s="1720"/>
      <c r="I13" s="1720"/>
      <c r="J13" s="1720"/>
      <c r="K13" s="1720"/>
      <c r="L13" s="1720"/>
      <c r="M13" s="1720"/>
      <c r="N13" s="1721"/>
      <c r="O13" s="1722"/>
      <c r="P13" s="1723"/>
      <c r="Q13" s="1723"/>
      <c r="R13" s="1723"/>
      <c r="S13" s="1723"/>
      <c r="T13" s="1723"/>
      <c r="U13" s="1723"/>
      <c r="V13" s="1723"/>
      <c r="W13" s="1723"/>
      <c r="X13" s="1723"/>
      <c r="Y13" s="1723"/>
      <c r="Z13" s="1723"/>
      <c r="AA13" s="1723"/>
      <c r="AB13" s="1723"/>
      <c r="AC13" s="1723"/>
      <c r="AD13" s="1723"/>
      <c r="AE13" s="1723"/>
      <c r="AF13" s="1723"/>
      <c r="AG13" s="1723"/>
      <c r="AH13" s="1724"/>
      <c r="AI13" s="1725"/>
      <c r="AJ13" s="1726"/>
      <c r="AK13" s="1726"/>
      <c r="AL13" s="1726"/>
      <c r="AM13" s="1726"/>
      <c r="AN13" s="1726"/>
      <c r="AO13" s="1726"/>
      <c r="AP13" s="1727"/>
      <c r="AQ13" s="1696"/>
      <c r="AR13" s="1696"/>
      <c r="AS13" s="1696"/>
      <c r="AT13" s="1696"/>
      <c r="AU13" s="192"/>
    </row>
    <row r="14" spans="1:47" ht="37.25" customHeight="1">
      <c r="A14" s="188"/>
      <c r="B14" s="1715"/>
      <c r="C14" s="1716"/>
      <c r="D14" s="1716"/>
      <c r="E14" s="1716"/>
      <c r="F14" s="1716"/>
      <c r="G14" s="1716"/>
      <c r="H14" s="1716"/>
      <c r="I14" s="1716"/>
      <c r="J14" s="1716"/>
      <c r="K14" s="1716"/>
      <c r="L14" s="1716"/>
      <c r="M14" s="1716"/>
      <c r="N14" s="1717"/>
      <c r="O14" s="1712"/>
      <c r="P14" s="1713"/>
      <c r="Q14" s="1713"/>
      <c r="R14" s="1713"/>
      <c r="S14" s="1713"/>
      <c r="T14" s="1713"/>
      <c r="U14" s="1713"/>
      <c r="V14" s="1713"/>
      <c r="W14" s="1713"/>
      <c r="X14" s="1713"/>
      <c r="Y14" s="1713"/>
      <c r="Z14" s="1713"/>
      <c r="AA14" s="1713"/>
      <c r="AB14" s="1713"/>
      <c r="AC14" s="1713"/>
      <c r="AD14" s="1713"/>
      <c r="AE14" s="1713"/>
      <c r="AF14" s="1713"/>
      <c r="AG14" s="1713"/>
      <c r="AH14" s="1714"/>
      <c r="AI14" s="1715"/>
      <c r="AJ14" s="1716"/>
      <c r="AK14" s="1716"/>
      <c r="AL14" s="1716"/>
      <c r="AM14" s="1716"/>
      <c r="AN14" s="1716"/>
      <c r="AO14" s="1716"/>
      <c r="AP14" s="1717"/>
      <c r="AQ14" s="1696"/>
      <c r="AR14" s="1696"/>
      <c r="AS14" s="1696"/>
      <c r="AT14" s="1696"/>
      <c r="AU14" s="192"/>
    </row>
    <row r="15" spans="1:47" ht="37.25" customHeight="1">
      <c r="A15" s="188"/>
      <c r="B15" s="1709"/>
      <c r="C15" s="1710"/>
      <c r="D15" s="1710"/>
      <c r="E15" s="1710"/>
      <c r="F15" s="1710"/>
      <c r="G15" s="1710"/>
      <c r="H15" s="1710"/>
      <c r="I15" s="1710"/>
      <c r="J15" s="1710"/>
      <c r="K15" s="1710"/>
      <c r="L15" s="1710"/>
      <c r="M15" s="1710"/>
      <c r="N15" s="1711"/>
      <c r="O15" s="1712"/>
      <c r="P15" s="1713"/>
      <c r="Q15" s="1713"/>
      <c r="R15" s="1713"/>
      <c r="S15" s="1713"/>
      <c r="T15" s="1713"/>
      <c r="U15" s="1713"/>
      <c r="V15" s="1713"/>
      <c r="W15" s="1713"/>
      <c r="X15" s="1713"/>
      <c r="Y15" s="1713"/>
      <c r="Z15" s="1713"/>
      <c r="AA15" s="1713"/>
      <c r="AB15" s="1713"/>
      <c r="AC15" s="1713"/>
      <c r="AD15" s="1713"/>
      <c r="AE15" s="1713"/>
      <c r="AF15" s="1713"/>
      <c r="AG15" s="1713"/>
      <c r="AH15" s="1714"/>
      <c r="AI15" s="1715"/>
      <c r="AJ15" s="1716"/>
      <c r="AK15" s="1716"/>
      <c r="AL15" s="1716"/>
      <c r="AM15" s="1716"/>
      <c r="AN15" s="1716"/>
      <c r="AO15" s="1716"/>
      <c r="AP15" s="1717"/>
      <c r="AQ15" s="1696"/>
      <c r="AR15" s="1696"/>
      <c r="AS15" s="1696"/>
      <c r="AT15" s="1696"/>
      <c r="AU15" s="192"/>
    </row>
    <row r="16" spans="1:47" ht="39" customHeight="1">
      <c r="A16" s="189"/>
      <c r="B16" s="1715"/>
      <c r="C16" s="1716"/>
      <c r="D16" s="1716"/>
      <c r="E16" s="1716"/>
      <c r="F16" s="1716"/>
      <c r="G16" s="1716"/>
      <c r="H16" s="1716"/>
      <c r="I16" s="1716"/>
      <c r="J16" s="1716"/>
      <c r="K16" s="1716"/>
      <c r="L16" s="1716"/>
      <c r="M16" s="1716"/>
      <c r="N16" s="1717"/>
      <c r="O16" s="1712"/>
      <c r="P16" s="1713"/>
      <c r="Q16" s="1713"/>
      <c r="R16" s="1713"/>
      <c r="S16" s="1713"/>
      <c r="T16" s="1713"/>
      <c r="U16" s="1713"/>
      <c r="V16" s="1713"/>
      <c r="W16" s="1713"/>
      <c r="X16" s="1713"/>
      <c r="Y16" s="1713"/>
      <c r="Z16" s="1713"/>
      <c r="AA16" s="1713"/>
      <c r="AB16" s="1713"/>
      <c r="AC16" s="1713"/>
      <c r="AD16" s="1713"/>
      <c r="AE16" s="1713"/>
      <c r="AF16" s="1713"/>
      <c r="AG16" s="1713"/>
      <c r="AH16" s="1714"/>
      <c r="AI16" s="1715"/>
      <c r="AJ16" s="1716"/>
      <c r="AK16" s="1716"/>
      <c r="AL16" s="1716"/>
      <c r="AM16" s="1716"/>
      <c r="AN16" s="1716"/>
      <c r="AO16" s="1716"/>
      <c r="AP16" s="1717"/>
      <c r="AQ16" s="1718"/>
      <c r="AR16" s="1697"/>
      <c r="AS16" s="1697"/>
      <c r="AT16" s="1697"/>
      <c r="AU16" s="192"/>
    </row>
    <row r="17" spans="1:47" ht="39" customHeight="1">
      <c r="A17" s="189"/>
      <c r="B17" s="969"/>
      <c r="C17" s="969"/>
      <c r="D17" s="969"/>
      <c r="E17" s="969"/>
      <c r="F17" s="969"/>
      <c r="G17" s="969"/>
      <c r="H17" s="969"/>
      <c r="I17" s="969"/>
      <c r="J17" s="969"/>
      <c r="K17" s="969"/>
      <c r="L17" s="969"/>
      <c r="M17" s="969"/>
      <c r="N17" s="969"/>
      <c r="O17" s="970"/>
      <c r="P17" s="970"/>
      <c r="Q17" s="970"/>
      <c r="R17" s="970"/>
      <c r="S17" s="970"/>
      <c r="T17" s="970"/>
      <c r="U17" s="970"/>
      <c r="V17" s="970"/>
      <c r="W17" s="970"/>
      <c r="X17" s="970"/>
      <c r="Y17" s="970"/>
      <c r="Z17" s="970"/>
      <c r="AA17" s="970"/>
      <c r="AB17" s="970"/>
      <c r="AC17" s="970"/>
      <c r="AD17" s="970"/>
      <c r="AE17" s="970"/>
      <c r="AF17" s="970"/>
      <c r="AG17" s="970"/>
      <c r="AH17" s="970"/>
      <c r="AI17" s="969"/>
      <c r="AJ17" s="969"/>
      <c r="AK17" s="969"/>
      <c r="AL17" s="969"/>
      <c r="AM17" s="969"/>
      <c r="AN17" s="969"/>
      <c r="AO17" s="969"/>
      <c r="AP17" s="969"/>
      <c r="AQ17" s="972"/>
      <c r="AR17" s="972"/>
      <c r="AS17" s="972"/>
      <c r="AT17" s="972"/>
      <c r="AU17" s="192"/>
    </row>
    <row r="18" spans="1:47" ht="39" customHeight="1">
      <c r="A18" s="189"/>
      <c r="B18" s="969"/>
      <c r="C18" s="969"/>
      <c r="D18" s="969"/>
      <c r="E18" s="969"/>
      <c r="F18" s="969"/>
      <c r="G18" s="969"/>
      <c r="H18" s="969"/>
      <c r="I18" s="969"/>
      <c r="J18" s="969"/>
      <c r="K18" s="969"/>
      <c r="L18" s="969"/>
      <c r="M18" s="969"/>
      <c r="N18" s="969"/>
      <c r="O18" s="970"/>
      <c r="P18" s="970"/>
      <c r="Q18" s="970"/>
      <c r="R18" s="970"/>
      <c r="S18" s="970"/>
      <c r="T18" s="970"/>
      <c r="U18" s="970"/>
      <c r="V18" s="970"/>
      <c r="W18" s="970"/>
      <c r="X18" s="970"/>
      <c r="Y18" s="970"/>
      <c r="Z18" s="970"/>
      <c r="AA18" s="970"/>
      <c r="AB18" s="970"/>
      <c r="AC18" s="970"/>
      <c r="AD18" s="970"/>
      <c r="AE18" s="970"/>
      <c r="AF18" s="970"/>
      <c r="AG18" s="970"/>
      <c r="AH18" s="970"/>
      <c r="AI18" s="969"/>
      <c r="AJ18" s="969"/>
      <c r="AK18" s="969"/>
      <c r="AL18" s="969"/>
      <c r="AM18" s="969"/>
      <c r="AN18" s="969"/>
      <c r="AO18" s="969"/>
      <c r="AP18" s="969"/>
      <c r="AQ18" s="972"/>
      <c r="AR18" s="972"/>
      <c r="AS18" s="972"/>
      <c r="AT18" s="972"/>
      <c r="AU18" s="192"/>
    </row>
    <row r="19" spans="1:47" ht="39" customHeight="1">
      <c r="A19" s="189"/>
      <c r="B19" s="969"/>
      <c r="C19" s="969"/>
      <c r="D19" s="969"/>
      <c r="E19" s="969"/>
      <c r="F19" s="969"/>
      <c r="G19" s="969"/>
      <c r="H19" s="969"/>
      <c r="I19" s="969"/>
      <c r="J19" s="969"/>
      <c r="K19" s="969"/>
      <c r="L19" s="969"/>
      <c r="M19" s="969"/>
      <c r="N19" s="969"/>
      <c r="O19" s="970"/>
      <c r="P19" s="970"/>
      <c r="Q19" s="970"/>
      <c r="R19" s="970"/>
      <c r="S19" s="970"/>
      <c r="T19" s="970"/>
      <c r="U19" s="970"/>
      <c r="V19" s="970"/>
      <c r="W19" s="970"/>
      <c r="X19" s="970"/>
      <c r="Y19" s="970"/>
      <c r="Z19" s="970"/>
      <c r="AA19" s="970"/>
      <c r="AB19" s="970"/>
      <c r="AC19" s="970"/>
      <c r="AD19" s="970"/>
      <c r="AE19" s="970"/>
      <c r="AF19" s="970"/>
      <c r="AG19" s="970"/>
      <c r="AH19" s="970"/>
      <c r="AI19" s="969"/>
      <c r="AJ19" s="969"/>
      <c r="AK19" s="969"/>
      <c r="AL19" s="969"/>
      <c r="AM19" s="969"/>
      <c r="AN19" s="969"/>
      <c r="AO19" s="969"/>
      <c r="AP19" s="969"/>
      <c r="AQ19" s="972"/>
      <c r="AR19" s="972"/>
      <c r="AS19" s="972"/>
      <c r="AT19" s="972"/>
      <c r="AU19" s="192"/>
    </row>
    <row r="20" spans="1:47" ht="39" customHeight="1">
      <c r="A20" s="189"/>
      <c r="B20" s="969"/>
      <c r="C20" s="969"/>
      <c r="D20" s="969"/>
      <c r="E20" s="969"/>
      <c r="F20" s="969"/>
      <c r="G20" s="969"/>
      <c r="H20" s="969"/>
      <c r="I20" s="969"/>
      <c r="J20" s="969"/>
      <c r="K20" s="969"/>
      <c r="L20" s="969"/>
      <c r="M20" s="969"/>
      <c r="N20" s="969"/>
      <c r="O20" s="970"/>
      <c r="P20" s="970"/>
      <c r="Q20" s="970"/>
      <c r="R20" s="970"/>
      <c r="S20" s="970"/>
      <c r="T20" s="970"/>
      <c r="U20" s="970"/>
      <c r="V20" s="970"/>
      <c r="W20" s="970"/>
      <c r="X20" s="970"/>
      <c r="Y20" s="970"/>
      <c r="Z20" s="970"/>
      <c r="AA20" s="970"/>
      <c r="AB20" s="970"/>
      <c r="AC20" s="970"/>
      <c r="AD20" s="970"/>
      <c r="AE20" s="970"/>
      <c r="AF20" s="970"/>
      <c r="AG20" s="970"/>
      <c r="AH20" s="970"/>
      <c r="AI20" s="969"/>
      <c r="AJ20" s="969"/>
      <c r="AK20" s="969"/>
      <c r="AL20" s="969"/>
      <c r="AM20" s="969"/>
      <c r="AN20" s="969"/>
      <c r="AO20" s="969"/>
      <c r="AP20" s="969"/>
      <c r="AQ20" s="972"/>
      <c r="AR20" s="972"/>
      <c r="AS20" s="972"/>
      <c r="AT20" s="972"/>
      <c r="AU20" s="192"/>
    </row>
    <row r="21" spans="1:47" ht="39" customHeight="1">
      <c r="A21" s="189"/>
      <c r="B21" s="969"/>
      <c r="C21" s="969"/>
      <c r="D21" s="969"/>
      <c r="E21" s="969"/>
      <c r="F21" s="969"/>
      <c r="G21" s="969"/>
      <c r="H21" s="969"/>
      <c r="I21" s="969"/>
      <c r="J21" s="969"/>
      <c r="K21" s="969"/>
      <c r="L21" s="969"/>
      <c r="M21" s="969"/>
      <c r="N21" s="969"/>
      <c r="O21" s="970"/>
      <c r="P21" s="970"/>
      <c r="Q21" s="970"/>
      <c r="R21" s="970"/>
      <c r="S21" s="970"/>
      <c r="T21" s="970"/>
      <c r="U21" s="970"/>
      <c r="V21" s="970"/>
      <c r="W21" s="970"/>
      <c r="X21" s="970"/>
      <c r="Y21" s="970"/>
      <c r="Z21" s="970"/>
      <c r="AA21" s="970"/>
      <c r="AB21" s="970"/>
      <c r="AC21" s="970"/>
      <c r="AD21" s="970"/>
      <c r="AE21" s="970"/>
      <c r="AF21" s="970"/>
      <c r="AG21" s="970"/>
      <c r="AH21" s="970"/>
      <c r="AI21" s="969"/>
      <c r="AJ21" s="969"/>
      <c r="AK21" s="969"/>
      <c r="AL21" s="969"/>
      <c r="AM21" s="969"/>
      <c r="AN21" s="969"/>
      <c r="AO21" s="969"/>
      <c r="AP21" s="969"/>
      <c r="AQ21" s="972"/>
      <c r="AR21" s="972"/>
      <c r="AS21" s="972"/>
      <c r="AT21" s="972"/>
      <c r="AU21" s="192"/>
    </row>
    <row r="22" spans="1:47" ht="39" customHeight="1" thickBot="1">
      <c r="A22" s="194"/>
      <c r="B22" s="198"/>
      <c r="C22" s="198"/>
      <c r="D22" s="198"/>
      <c r="E22" s="198"/>
      <c r="F22" s="198"/>
      <c r="G22" s="198"/>
      <c r="H22" s="198"/>
      <c r="I22" s="198"/>
      <c r="J22" s="198"/>
      <c r="K22" s="198"/>
      <c r="L22" s="198"/>
      <c r="M22" s="198"/>
      <c r="N22" s="198"/>
      <c r="O22" s="199"/>
      <c r="P22" s="199"/>
      <c r="Q22" s="199"/>
      <c r="R22" s="199"/>
      <c r="S22" s="199"/>
      <c r="T22" s="199"/>
      <c r="U22" s="199"/>
      <c r="V22" s="199"/>
      <c r="W22" s="199"/>
      <c r="X22" s="199"/>
      <c r="Y22" s="199"/>
      <c r="Z22" s="199"/>
      <c r="AA22" s="199"/>
      <c r="AB22" s="199"/>
      <c r="AC22" s="199"/>
      <c r="AD22" s="199"/>
      <c r="AE22" s="199"/>
      <c r="AF22" s="199"/>
      <c r="AG22" s="199"/>
      <c r="AH22" s="199"/>
      <c r="AI22" s="198"/>
      <c r="AJ22" s="198"/>
      <c r="AK22" s="198"/>
      <c r="AL22" s="198"/>
      <c r="AM22" s="198"/>
      <c r="AN22" s="198"/>
      <c r="AO22" s="198"/>
      <c r="AP22" s="198"/>
      <c r="AQ22" s="200"/>
      <c r="AR22" s="200"/>
      <c r="AS22" s="200"/>
      <c r="AT22" s="200"/>
      <c r="AU22" s="192"/>
    </row>
    <row r="23" spans="1:47" ht="19.25" customHeight="1">
      <c r="A23" s="201"/>
      <c r="B23" s="195"/>
      <c r="C23" s="195"/>
      <c r="D23" s="195"/>
      <c r="E23" s="195"/>
      <c r="F23" s="195"/>
      <c r="G23" s="195"/>
      <c r="H23" s="195"/>
      <c r="I23" s="195"/>
      <c r="J23" s="195"/>
      <c r="K23" s="195"/>
      <c r="L23" s="195"/>
      <c r="M23" s="195"/>
      <c r="N23" s="195"/>
      <c r="O23" s="196"/>
      <c r="P23" s="196"/>
      <c r="Q23" s="196"/>
      <c r="R23" s="196"/>
      <c r="S23" s="196"/>
      <c r="T23" s="196"/>
      <c r="U23" s="196"/>
      <c r="V23" s="196"/>
      <c r="W23" s="196"/>
      <c r="X23" s="196"/>
      <c r="Y23" s="196"/>
      <c r="Z23" s="196"/>
      <c r="AA23" s="196"/>
      <c r="AB23" s="196"/>
      <c r="AC23" s="196"/>
      <c r="AD23" s="196"/>
      <c r="AE23" s="196"/>
      <c r="AF23" s="196"/>
      <c r="AG23" s="196"/>
      <c r="AH23" s="196"/>
      <c r="AI23" s="195"/>
      <c r="AJ23" s="195"/>
      <c r="AK23" s="195"/>
      <c r="AL23" s="195"/>
      <c r="AM23" s="195"/>
      <c r="AN23" s="195"/>
      <c r="AO23" s="195"/>
      <c r="AP23" s="195"/>
      <c r="AQ23" s="197"/>
      <c r="AR23" s="197"/>
      <c r="AS23" s="197"/>
      <c r="AT23" s="197"/>
    </row>
    <row r="24" spans="1:47" ht="19.25" customHeight="1">
      <c r="A24" s="189"/>
      <c r="B24" s="969"/>
      <c r="C24" s="969"/>
      <c r="D24" s="969"/>
      <c r="E24" s="969"/>
      <c r="F24" s="969"/>
      <c r="G24" s="969"/>
      <c r="H24" s="969"/>
      <c r="I24" s="969"/>
      <c r="J24" s="969"/>
      <c r="K24" s="969"/>
      <c r="L24" s="969"/>
      <c r="M24" s="969"/>
      <c r="N24" s="969"/>
      <c r="O24" s="970"/>
      <c r="P24" s="970"/>
      <c r="Q24" s="970"/>
      <c r="R24" s="970"/>
      <c r="S24" s="970"/>
      <c r="T24" s="970"/>
      <c r="U24" s="970"/>
      <c r="V24" s="970"/>
      <c r="W24" s="970"/>
      <c r="X24" s="970"/>
      <c r="Y24" s="970"/>
      <c r="Z24" s="970"/>
      <c r="AA24" s="970"/>
      <c r="AB24" s="970"/>
      <c r="AC24" s="970"/>
      <c r="AD24" s="970"/>
      <c r="AE24" s="970"/>
      <c r="AF24" s="970"/>
      <c r="AG24" s="970"/>
      <c r="AH24" s="970"/>
      <c r="AI24" s="969"/>
      <c r="AJ24" s="969"/>
      <c r="AK24" s="969"/>
      <c r="AL24" s="969"/>
      <c r="AM24" s="969"/>
      <c r="AN24" s="969"/>
      <c r="AO24" s="969"/>
      <c r="AP24" s="969"/>
      <c r="AQ24" s="972"/>
      <c r="AR24" s="972"/>
      <c r="AS24" s="972"/>
      <c r="AT24" s="972"/>
    </row>
    <row r="25" spans="1:47" ht="19.25" customHeight="1">
      <c r="A25" s="972"/>
      <c r="B25" s="969"/>
      <c r="C25" s="969"/>
      <c r="D25" s="969"/>
      <c r="E25" s="969"/>
      <c r="F25" s="969"/>
      <c r="G25" s="969"/>
      <c r="H25" s="969"/>
      <c r="I25" s="969"/>
      <c r="J25" s="969"/>
      <c r="K25" s="969"/>
      <c r="L25" s="969"/>
      <c r="M25" s="969"/>
      <c r="N25" s="969"/>
      <c r="O25" s="970"/>
      <c r="P25" s="970"/>
      <c r="Q25" s="970"/>
      <c r="R25" s="970"/>
      <c r="S25" s="970"/>
      <c r="T25" s="970"/>
      <c r="U25" s="970"/>
      <c r="V25" s="970"/>
      <c r="W25" s="970"/>
      <c r="X25" s="970"/>
      <c r="Y25" s="970"/>
      <c r="Z25" s="970"/>
      <c r="AA25" s="970"/>
      <c r="AB25" s="970"/>
      <c r="AC25" s="970"/>
      <c r="AD25" s="970"/>
      <c r="AE25" s="970"/>
      <c r="AF25" s="970"/>
      <c r="AG25" s="970"/>
      <c r="AH25" s="970"/>
      <c r="AI25" s="969"/>
      <c r="AJ25" s="969"/>
      <c r="AK25" s="969"/>
      <c r="AL25" s="969"/>
      <c r="AM25" s="969"/>
      <c r="AN25" s="969"/>
      <c r="AO25" s="969"/>
      <c r="AP25" s="969"/>
      <c r="AQ25" s="972"/>
      <c r="AR25" s="972"/>
      <c r="AS25" s="972"/>
      <c r="AT25" s="972"/>
    </row>
    <row r="26" spans="1:47" ht="17.25" customHeight="1">
      <c r="A26" s="968"/>
      <c r="B26" s="1698"/>
      <c r="C26" s="1698"/>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c r="AI26" s="1698"/>
      <c r="AJ26" s="1698"/>
      <c r="AK26" s="1698"/>
      <c r="AL26" s="1698"/>
      <c r="AM26" s="1698"/>
      <c r="AN26" s="1698"/>
      <c r="AO26" s="1698"/>
      <c r="AP26" s="1698"/>
      <c r="AQ26" s="1698"/>
      <c r="AR26" s="1698"/>
      <c r="AS26" s="1698"/>
      <c r="AT26" s="1698"/>
      <c r="AU26" s="968"/>
    </row>
    <row r="27" spans="1:47" s="203" customFormat="1" ht="31.25" customHeight="1">
      <c r="A27" s="971"/>
      <c r="Z27" s="1699"/>
      <c r="AA27" s="1699"/>
      <c r="AB27" s="1699"/>
      <c r="AC27" s="1699"/>
      <c r="AD27" s="1699"/>
      <c r="AE27" s="1699"/>
      <c r="AF27" s="1699"/>
      <c r="AG27" s="1699"/>
      <c r="AH27" s="1699"/>
      <c r="AI27" s="1699"/>
      <c r="AJ27" s="1699"/>
      <c r="AK27" s="1699"/>
      <c r="AL27" s="1699"/>
      <c r="AM27" s="1699"/>
      <c r="AN27" s="1699"/>
      <c r="AO27" s="1699"/>
      <c r="AP27" s="1699"/>
      <c r="AQ27" s="1699"/>
      <c r="AR27" s="1699"/>
      <c r="AS27" s="1699"/>
      <c r="AT27" s="1699"/>
      <c r="AU27" s="971"/>
    </row>
    <row r="28" spans="1:47" ht="17.75" customHeight="1">
      <c r="A28" s="968"/>
      <c r="B28" s="1700"/>
      <c r="C28" s="1700"/>
      <c r="D28" s="1700"/>
      <c r="E28" s="1700"/>
      <c r="F28" s="1700"/>
      <c r="G28" s="1700"/>
      <c r="H28" s="1700"/>
      <c r="I28" s="1700"/>
      <c r="J28" s="1700"/>
      <c r="K28" s="1700"/>
      <c r="L28" s="1700"/>
      <c r="M28" s="1700"/>
      <c r="N28" s="1700"/>
      <c r="O28" s="1700"/>
      <c r="P28" s="1700"/>
      <c r="Q28" s="1700"/>
      <c r="R28" s="1700"/>
      <c r="S28" s="1700"/>
      <c r="T28" s="1700"/>
      <c r="U28" s="1700"/>
      <c r="V28" s="1700"/>
      <c r="W28" s="1700"/>
      <c r="X28" s="1700"/>
      <c r="Y28" s="1700"/>
      <c r="Z28" s="967"/>
      <c r="AA28" s="967"/>
      <c r="AB28" s="967"/>
      <c r="AC28" s="967"/>
      <c r="AD28" s="967"/>
      <c r="AE28" s="967"/>
      <c r="AF28" s="967"/>
      <c r="AG28" s="967"/>
      <c r="AH28" s="967"/>
      <c r="AI28" s="967"/>
      <c r="AJ28" s="967"/>
      <c r="AK28" s="967"/>
      <c r="AL28" s="967"/>
      <c r="AM28" s="967"/>
      <c r="AN28" s="967"/>
      <c r="AO28" s="967"/>
      <c r="AP28" s="967"/>
      <c r="AQ28" s="967"/>
      <c r="AR28" s="967"/>
      <c r="AS28" s="967"/>
      <c r="AT28" s="967"/>
      <c r="AU28" s="968"/>
    </row>
    <row r="29" spans="1:47" ht="17.75" customHeight="1">
      <c r="A29" s="968"/>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8"/>
    </row>
    <row r="30" spans="1:47" ht="39.5" customHeight="1">
      <c r="A30" s="1701"/>
      <c r="B30" s="1701"/>
      <c r="C30" s="1701"/>
      <c r="D30" s="1701"/>
      <c r="E30" s="1701"/>
      <c r="F30" s="1701"/>
      <c r="G30" s="1701"/>
      <c r="H30" s="1701"/>
      <c r="I30" s="1701"/>
      <c r="J30" s="1701"/>
      <c r="K30" s="1701"/>
      <c r="L30" s="1701"/>
      <c r="M30" s="1701"/>
      <c r="N30" s="1701"/>
      <c r="O30" s="1701"/>
      <c r="P30" s="1701"/>
      <c r="Q30" s="1701"/>
      <c r="R30" s="1701"/>
      <c r="S30" s="1701"/>
      <c r="T30" s="1701"/>
      <c r="U30" s="1701"/>
      <c r="V30" s="1701"/>
      <c r="W30" s="1701"/>
      <c r="X30" s="1701"/>
      <c r="Y30" s="1701"/>
      <c r="Z30" s="1701"/>
      <c r="AA30" s="1701"/>
      <c r="AB30" s="1701"/>
      <c r="AC30" s="1701"/>
      <c r="AD30" s="1701"/>
      <c r="AE30" s="1701"/>
      <c r="AF30" s="1701"/>
      <c r="AG30" s="1701"/>
      <c r="AH30" s="1701"/>
      <c r="AI30" s="1701"/>
      <c r="AJ30" s="1701"/>
      <c r="AK30" s="1701"/>
      <c r="AL30" s="1701"/>
      <c r="AM30" s="1701"/>
      <c r="AN30" s="1701"/>
      <c r="AO30" s="1701"/>
      <c r="AP30" s="1701"/>
      <c r="AQ30" s="1701"/>
      <c r="AR30" s="1701"/>
      <c r="AS30" s="1701"/>
      <c r="AT30" s="1701"/>
      <c r="AU30" s="1701"/>
    </row>
    <row r="31" spans="1:47" ht="14.25" customHeight="1">
      <c r="A31" s="1691"/>
      <c r="B31" s="1691"/>
      <c r="C31" s="1691"/>
      <c r="D31" s="1691"/>
      <c r="E31" s="1691"/>
      <c r="F31" s="1691"/>
      <c r="G31" s="1691"/>
      <c r="H31" s="1691"/>
      <c r="I31" s="1691"/>
      <c r="J31" s="1691"/>
      <c r="K31" s="1691"/>
      <c r="L31" s="1691"/>
      <c r="M31" s="1691"/>
      <c r="N31" s="1691"/>
      <c r="O31" s="1691"/>
      <c r="P31" s="1691"/>
      <c r="Q31" s="1691"/>
      <c r="R31" s="1691"/>
      <c r="S31" s="1691"/>
      <c r="T31" s="1691"/>
      <c r="U31" s="1691"/>
      <c r="V31" s="1691"/>
      <c r="W31" s="1691"/>
      <c r="X31" s="1691"/>
      <c r="Y31" s="1691"/>
      <c r="Z31" s="1691"/>
      <c r="AA31" s="1691"/>
      <c r="AB31" s="1691"/>
      <c r="AC31" s="1691"/>
      <c r="AD31" s="1691"/>
      <c r="AE31" s="1691"/>
      <c r="AF31" s="1691"/>
      <c r="AG31" s="1691"/>
      <c r="AH31" s="1691"/>
      <c r="AI31" s="1691"/>
      <c r="AJ31" s="1691"/>
      <c r="AK31" s="1691"/>
      <c r="AL31" s="1691"/>
      <c r="AM31" s="1691"/>
      <c r="AN31" s="1691"/>
      <c r="AO31" s="1691"/>
      <c r="AP31" s="1691"/>
      <c r="AQ31" s="1692"/>
      <c r="AR31" s="1692"/>
      <c r="AS31" s="1692"/>
      <c r="AT31" s="1692"/>
      <c r="AU31" s="968"/>
    </row>
    <row r="32" spans="1:47" ht="14.25" customHeight="1">
      <c r="A32" s="1691"/>
      <c r="B32" s="1691"/>
      <c r="C32" s="1691"/>
      <c r="D32" s="1691"/>
      <c r="E32" s="1691"/>
      <c r="F32" s="1691"/>
      <c r="G32" s="1691"/>
      <c r="H32" s="1691"/>
      <c r="I32" s="1691"/>
      <c r="J32" s="1691"/>
      <c r="K32" s="1691"/>
      <c r="L32" s="1691"/>
      <c r="M32" s="1691"/>
      <c r="N32" s="1691"/>
      <c r="O32" s="1691"/>
      <c r="P32" s="1691"/>
      <c r="Q32" s="1691"/>
      <c r="R32" s="1691"/>
      <c r="S32" s="1691"/>
      <c r="T32" s="1691"/>
      <c r="U32" s="1691"/>
      <c r="V32" s="1691"/>
      <c r="W32" s="1691"/>
      <c r="X32" s="1691"/>
      <c r="Y32" s="1691"/>
      <c r="Z32" s="1691"/>
      <c r="AA32" s="1691"/>
      <c r="AB32" s="1691"/>
      <c r="AC32" s="1691"/>
      <c r="AD32" s="1691"/>
      <c r="AE32" s="1691"/>
      <c r="AF32" s="1691"/>
      <c r="AG32" s="1691"/>
      <c r="AH32" s="1691"/>
      <c r="AI32" s="1691"/>
      <c r="AJ32" s="1691"/>
      <c r="AK32" s="1691"/>
      <c r="AL32" s="1691"/>
      <c r="AM32" s="1691"/>
      <c r="AN32" s="1691"/>
      <c r="AO32" s="1691"/>
      <c r="AP32" s="1691"/>
      <c r="AQ32" s="1692"/>
      <c r="AR32" s="1692"/>
      <c r="AS32" s="1692"/>
      <c r="AT32" s="1692"/>
      <c r="AU32" s="968"/>
    </row>
    <row r="33" spans="1:47" ht="14.25" customHeight="1">
      <c r="A33" s="1691"/>
      <c r="B33" s="1691"/>
      <c r="C33" s="1691"/>
      <c r="D33" s="1691"/>
      <c r="E33" s="1691"/>
      <c r="F33" s="1691"/>
      <c r="G33" s="1691"/>
      <c r="H33" s="1691"/>
      <c r="I33" s="1691"/>
      <c r="J33" s="1691"/>
      <c r="K33" s="1691"/>
      <c r="L33" s="1691"/>
      <c r="M33" s="1691"/>
      <c r="N33" s="1691"/>
      <c r="O33" s="1691"/>
      <c r="P33" s="1691"/>
      <c r="Q33" s="1691"/>
      <c r="R33" s="1691"/>
      <c r="S33" s="1691"/>
      <c r="T33" s="1691"/>
      <c r="U33" s="1691"/>
      <c r="V33" s="1691"/>
      <c r="W33" s="1691"/>
      <c r="X33" s="1691"/>
      <c r="Y33" s="1691"/>
      <c r="Z33" s="1691"/>
      <c r="AA33" s="1691"/>
      <c r="AB33" s="1691"/>
      <c r="AC33" s="1691"/>
      <c r="AD33" s="1691"/>
      <c r="AE33" s="1691"/>
      <c r="AF33" s="1691"/>
      <c r="AG33" s="1691"/>
      <c r="AH33" s="1691"/>
      <c r="AI33" s="1691"/>
      <c r="AJ33" s="1691"/>
      <c r="AK33" s="1691"/>
      <c r="AL33" s="1691"/>
      <c r="AM33" s="1691"/>
      <c r="AN33" s="1691"/>
      <c r="AO33" s="1691"/>
      <c r="AP33" s="1691"/>
      <c r="AQ33" s="1692"/>
      <c r="AR33" s="1692"/>
      <c r="AS33" s="1692"/>
      <c r="AT33" s="1692"/>
      <c r="AU33" s="968"/>
    </row>
    <row r="34" spans="1:47" ht="13.25" customHeight="1">
      <c r="A34" s="1691"/>
      <c r="B34" s="1691"/>
      <c r="C34" s="1691"/>
      <c r="D34" s="1691"/>
      <c r="E34" s="1691"/>
      <c r="F34" s="1691"/>
      <c r="G34" s="1691"/>
      <c r="H34" s="1691"/>
      <c r="I34" s="1691"/>
      <c r="J34" s="1691"/>
      <c r="K34" s="1691"/>
      <c r="L34" s="1691"/>
      <c r="M34" s="1691"/>
      <c r="N34" s="1691"/>
      <c r="O34" s="1691"/>
      <c r="P34" s="1691"/>
      <c r="Q34" s="1691"/>
      <c r="R34" s="1691"/>
      <c r="S34" s="1691"/>
      <c r="T34" s="1691"/>
      <c r="U34" s="1691"/>
      <c r="V34" s="1691"/>
      <c r="W34" s="1691"/>
      <c r="X34" s="1691"/>
      <c r="Y34" s="1691"/>
      <c r="Z34" s="1691"/>
      <c r="AA34" s="1691"/>
      <c r="AB34" s="1691"/>
      <c r="AC34" s="1691"/>
      <c r="AD34" s="1691"/>
      <c r="AE34" s="1691"/>
      <c r="AF34" s="1691"/>
      <c r="AG34" s="1691"/>
      <c r="AH34" s="1691"/>
      <c r="AI34" s="1691"/>
      <c r="AJ34" s="1691"/>
      <c r="AK34" s="1691"/>
      <c r="AL34" s="1691"/>
      <c r="AM34" s="1691"/>
      <c r="AN34" s="1691"/>
      <c r="AO34" s="1691"/>
      <c r="AP34" s="1691"/>
      <c r="AQ34" s="1692"/>
      <c r="AR34" s="1692"/>
      <c r="AS34" s="1692"/>
      <c r="AT34" s="1692"/>
      <c r="AU34" s="968"/>
    </row>
    <row r="35" spans="1:47" ht="15" customHeight="1">
      <c r="A35" s="1691"/>
      <c r="B35" s="1691"/>
      <c r="C35" s="1691"/>
      <c r="D35" s="1691"/>
      <c r="E35" s="1691"/>
      <c r="F35" s="1691"/>
      <c r="G35" s="1691"/>
      <c r="H35" s="1691"/>
      <c r="I35" s="1691"/>
      <c r="J35" s="1691"/>
      <c r="K35" s="1691"/>
      <c r="L35" s="1691"/>
      <c r="M35" s="1691"/>
      <c r="N35" s="1691"/>
      <c r="O35" s="1691"/>
      <c r="P35" s="1691"/>
      <c r="Q35" s="1691"/>
      <c r="R35" s="1691"/>
      <c r="S35" s="1691"/>
      <c r="T35" s="1691"/>
      <c r="U35" s="1691"/>
      <c r="V35" s="1691"/>
      <c r="W35" s="1691"/>
      <c r="X35" s="1691"/>
      <c r="Y35" s="1691"/>
      <c r="Z35" s="1691"/>
      <c r="AA35" s="1691"/>
      <c r="AB35" s="1691"/>
      <c r="AC35" s="1691"/>
      <c r="AD35" s="1691"/>
      <c r="AE35" s="1691"/>
      <c r="AF35" s="1691"/>
      <c r="AG35" s="1691"/>
      <c r="AH35" s="1691"/>
      <c r="AI35" s="1691"/>
      <c r="AJ35" s="1691"/>
      <c r="AK35" s="1691"/>
      <c r="AL35" s="1691"/>
      <c r="AM35" s="1691"/>
      <c r="AN35" s="1691"/>
      <c r="AO35" s="1691"/>
      <c r="AP35" s="1691"/>
      <c r="AQ35" s="1692"/>
      <c r="AR35" s="1692"/>
      <c r="AS35" s="1692"/>
      <c r="AT35" s="1692"/>
      <c r="AU35" s="968"/>
    </row>
    <row r="36" spans="1:47" ht="14" customHeight="1">
      <c r="A36" s="1691"/>
      <c r="B36" s="1691"/>
      <c r="C36" s="1691"/>
      <c r="D36" s="1691"/>
      <c r="E36" s="1691"/>
      <c r="F36" s="1691"/>
      <c r="G36" s="1691"/>
      <c r="H36" s="1691"/>
      <c r="I36" s="1691"/>
      <c r="J36" s="1691"/>
      <c r="K36" s="1691"/>
      <c r="L36" s="1691"/>
      <c r="M36" s="1691"/>
      <c r="N36" s="1691"/>
      <c r="O36" s="1691"/>
      <c r="P36" s="1691"/>
      <c r="Q36" s="1691"/>
      <c r="R36" s="1691"/>
      <c r="S36" s="1691"/>
      <c r="T36" s="1691"/>
      <c r="U36" s="1691"/>
      <c r="V36" s="1691"/>
      <c r="W36" s="1691"/>
      <c r="X36" s="1691"/>
      <c r="Y36" s="1691"/>
      <c r="Z36" s="1691"/>
      <c r="AA36" s="1691"/>
      <c r="AB36" s="1691"/>
      <c r="AC36" s="1691"/>
      <c r="AD36" s="1691"/>
      <c r="AE36" s="1691"/>
      <c r="AF36" s="1691"/>
      <c r="AG36" s="1691"/>
      <c r="AH36" s="1691"/>
      <c r="AI36" s="1691"/>
      <c r="AJ36" s="1691"/>
      <c r="AK36" s="1691"/>
      <c r="AL36" s="1691"/>
      <c r="AM36" s="1691"/>
      <c r="AN36" s="1691"/>
      <c r="AO36" s="1691"/>
      <c r="AP36" s="1691"/>
      <c r="AQ36" s="1690"/>
      <c r="AR36" s="1690"/>
      <c r="AS36" s="1690"/>
      <c r="AT36" s="1690"/>
      <c r="AU36" s="968"/>
    </row>
    <row r="37" spans="1:47" ht="14" customHeight="1">
      <c r="A37" s="1691"/>
      <c r="B37" s="1691"/>
      <c r="C37" s="1691"/>
      <c r="D37" s="1691"/>
      <c r="E37" s="1691"/>
      <c r="F37" s="1691"/>
      <c r="G37" s="1691"/>
      <c r="H37" s="1691"/>
      <c r="I37" s="1691"/>
      <c r="J37" s="1691"/>
      <c r="K37" s="1691"/>
      <c r="L37" s="1691"/>
      <c r="M37" s="1691"/>
      <c r="N37" s="1691"/>
      <c r="O37" s="1691"/>
      <c r="P37" s="1691"/>
      <c r="Q37" s="1691"/>
      <c r="R37" s="1691"/>
      <c r="S37" s="1691"/>
      <c r="T37" s="1691"/>
      <c r="U37" s="1691"/>
      <c r="V37" s="1691"/>
      <c r="W37" s="1691"/>
      <c r="X37" s="1691"/>
      <c r="Y37" s="1691"/>
      <c r="Z37" s="1691"/>
      <c r="AA37" s="1691"/>
      <c r="AB37" s="1691"/>
      <c r="AC37" s="1691"/>
      <c r="AD37" s="1691"/>
      <c r="AE37" s="1691"/>
      <c r="AF37" s="1691"/>
      <c r="AG37" s="1691"/>
      <c r="AH37" s="1691"/>
      <c r="AI37" s="1691"/>
      <c r="AJ37" s="1691"/>
      <c r="AK37" s="1691"/>
      <c r="AL37" s="1691"/>
      <c r="AM37" s="1691"/>
      <c r="AN37" s="1691"/>
      <c r="AO37" s="1691"/>
      <c r="AP37" s="1691"/>
      <c r="AQ37" s="1690"/>
      <c r="AR37" s="1690"/>
      <c r="AS37" s="1690"/>
      <c r="AT37" s="1690"/>
      <c r="AU37" s="968"/>
    </row>
    <row r="38" spans="1:47" ht="17" customHeight="1">
      <c r="A38" s="1689"/>
      <c r="B38" s="1689"/>
      <c r="C38" s="1689"/>
      <c r="D38" s="1689"/>
      <c r="E38" s="1689"/>
      <c r="F38" s="1689"/>
      <c r="G38" s="1689"/>
      <c r="H38" s="1689"/>
      <c r="I38" s="1689"/>
      <c r="J38" s="1689"/>
      <c r="K38" s="1689"/>
      <c r="L38" s="1689"/>
      <c r="M38" s="1689"/>
      <c r="N38" s="1689"/>
      <c r="O38" s="1689"/>
      <c r="P38" s="1689"/>
      <c r="Q38" s="1689"/>
      <c r="R38" s="1689"/>
      <c r="S38" s="1689"/>
      <c r="T38" s="1689"/>
      <c r="U38" s="1689"/>
      <c r="V38" s="1689"/>
      <c r="W38" s="1689"/>
      <c r="X38" s="1689"/>
      <c r="Y38" s="1689"/>
      <c r="Z38" s="1689"/>
      <c r="AA38" s="1689"/>
      <c r="AB38" s="1689"/>
      <c r="AC38" s="1689"/>
      <c r="AD38" s="1689"/>
      <c r="AE38" s="1689"/>
      <c r="AF38" s="1689"/>
      <c r="AG38" s="1689"/>
      <c r="AH38" s="1689"/>
      <c r="AI38" s="1689"/>
      <c r="AJ38" s="1689"/>
      <c r="AK38" s="1689"/>
      <c r="AL38" s="1689"/>
      <c r="AM38" s="1689"/>
      <c r="AN38" s="1689"/>
      <c r="AO38" s="1689"/>
      <c r="AP38" s="1689"/>
      <c r="AQ38" s="1690"/>
      <c r="AR38" s="1690"/>
      <c r="AS38" s="1690"/>
      <c r="AT38" s="1690"/>
      <c r="AU38" s="968"/>
    </row>
    <row r="39" spans="1:47" ht="19.25" customHeight="1">
      <c r="A39" s="1689"/>
      <c r="B39" s="1689"/>
      <c r="C39" s="1689"/>
      <c r="D39" s="1689"/>
      <c r="E39" s="1689"/>
      <c r="F39" s="1689"/>
      <c r="G39" s="1689"/>
      <c r="H39" s="1689"/>
      <c r="I39" s="1689"/>
      <c r="J39" s="1689"/>
      <c r="K39" s="1689"/>
      <c r="L39" s="1689"/>
      <c r="M39" s="1689"/>
      <c r="N39" s="1689"/>
      <c r="O39" s="1689"/>
      <c r="P39" s="1689"/>
      <c r="Q39" s="1689"/>
      <c r="R39" s="1689"/>
      <c r="S39" s="1689"/>
      <c r="T39" s="1689"/>
      <c r="U39" s="1689"/>
      <c r="V39" s="1689"/>
      <c r="W39" s="1689"/>
      <c r="X39" s="1689"/>
      <c r="Y39" s="1689"/>
      <c r="Z39" s="1689"/>
      <c r="AA39" s="1689"/>
      <c r="AB39" s="1689"/>
      <c r="AC39" s="1689"/>
      <c r="AD39" s="1689"/>
      <c r="AE39" s="1689"/>
      <c r="AF39" s="1689"/>
      <c r="AG39" s="1689"/>
      <c r="AH39" s="1689"/>
      <c r="AI39" s="1689"/>
      <c r="AJ39" s="1689"/>
      <c r="AK39" s="1689"/>
      <c r="AL39" s="1689"/>
      <c r="AM39" s="1689"/>
      <c r="AN39" s="1689"/>
      <c r="AO39" s="1689"/>
      <c r="AP39" s="1689"/>
      <c r="AQ39" s="1690"/>
      <c r="AR39" s="1690"/>
      <c r="AS39" s="1690"/>
      <c r="AT39" s="1690"/>
      <c r="AU39" s="968"/>
    </row>
    <row r="40" spans="1:47" ht="18" customHeight="1">
      <c r="A40" s="1689"/>
      <c r="B40" s="1689"/>
      <c r="C40" s="1689"/>
      <c r="D40" s="1689"/>
      <c r="E40" s="1689"/>
      <c r="F40" s="1689"/>
      <c r="G40" s="1689"/>
      <c r="H40" s="1689"/>
      <c r="I40" s="1689"/>
      <c r="J40" s="1689"/>
      <c r="K40" s="1689"/>
      <c r="L40" s="1689"/>
      <c r="M40" s="1689"/>
      <c r="N40" s="1689"/>
      <c r="O40" s="1689"/>
      <c r="P40" s="1689"/>
      <c r="Q40" s="1689"/>
      <c r="R40" s="1689"/>
      <c r="S40" s="1689"/>
      <c r="T40" s="1689"/>
      <c r="U40" s="1689"/>
      <c r="V40" s="1689"/>
      <c r="W40" s="1689"/>
      <c r="X40" s="1689"/>
      <c r="Y40" s="1689"/>
      <c r="Z40" s="1689"/>
      <c r="AA40" s="1689"/>
      <c r="AB40" s="1689"/>
      <c r="AC40" s="1689"/>
      <c r="AD40" s="1689"/>
      <c r="AE40" s="1689"/>
      <c r="AF40" s="1689"/>
      <c r="AG40" s="1689"/>
      <c r="AH40" s="1689"/>
      <c r="AI40" s="1689"/>
      <c r="AJ40" s="1689"/>
      <c r="AK40" s="1689"/>
      <c r="AL40" s="1689"/>
      <c r="AM40" s="1689"/>
      <c r="AN40" s="1689"/>
      <c r="AO40" s="1689"/>
      <c r="AP40" s="1689"/>
      <c r="AQ40" s="1690"/>
      <c r="AR40" s="1690"/>
      <c r="AS40" s="1690"/>
      <c r="AT40" s="1690"/>
      <c r="AU40" s="968"/>
    </row>
    <row r="41" spans="1:47" ht="15" customHeight="1">
      <c r="A41" s="1689"/>
      <c r="B41" s="1689"/>
      <c r="C41" s="1689"/>
      <c r="D41" s="1689"/>
      <c r="E41" s="1689"/>
      <c r="F41" s="1689"/>
      <c r="G41" s="1689"/>
      <c r="H41" s="1689"/>
      <c r="I41" s="1689"/>
      <c r="J41" s="1689"/>
      <c r="K41" s="1689"/>
      <c r="L41" s="1689"/>
      <c r="M41" s="1689"/>
      <c r="N41" s="1689"/>
      <c r="O41" s="1689"/>
      <c r="P41" s="1689"/>
      <c r="Q41" s="1689"/>
      <c r="R41" s="1689"/>
      <c r="S41" s="1689"/>
      <c r="T41" s="1689"/>
      <c r="U41" s="1689"/>
      <c r="V41" s="1689"/>
      <c r="W41" s="1689"/>
      <c r="X41" s="1689"/>
      <c r="Y41" s="1689"/>
      <c r="Z41" s="1689"/>
      <c r="AA41" s="1689"/>
      <c r="AB41" s="1689"/>
      <c r="AC41" s="1689"/>
      <c r="AD41" s="1689"/>
      <c r="AE41" s="1689"/>
      <c r="AF41" s="1689"/>
      <c r="AG41" s="1689"/>
      <c r="AH41" s="1689"/>
      <c r="AI41" s="1689"/>
      <c r="AJ41" s="1689"/>
      <c r="AK41" s="1689"/>
      <c r="AL41" s="1689"/>
      <c r="AM41" s="1689"/>
      <c r="AN41" s="1689"/>
      <c r="AO41" s="1689"/>
      <c r="AP41" s="1689"/>
      <c r="AQ41" s="1690"/>
      <c r="AR41" s="1690"/>
      <c r="AS41" s="1690"/>
      <c r="AT41" s="1690"/>
      <c r="AU41" s="968"/>
    </row>
    <row r="42" spans="1:47" ht="16.25" customHeight="1">
      <c r="A42" s="1689"/>
      <c r="B42" s="1689"/>
      <c r="C42" s="1689"/>
      <c r="D42" s="1689"/>
      <c r="E42" s="1689"/>
      <c r="F42" s="1689"/>
      <c r="G42" s="1689"/>
      <c r="H42" s="1689"/>
      <c r="I42" s="1689"/>
      <c r="J42" s="1689"/>
      <c r="K42" s="1689"/>
      <c r="L42" s="1689"/>
      <c r="M42" s="1689"/>
      <c r="N42" s="1689"/>
      <c r="O42" s="1689"/>
      <c r="P42" s="1689"/>
      <c r="Q42" s="1689"/>
      <c r="R42" s="1689"/>
      <c r="S42" s="1689"/>
      <c r="T42" s="1689"/>
      <c r="U42" s="1689"/>
      <c r="V42" s="1689"/>
      <c r="W42" s="1689"/>
      <c r="X42" s="1689"/>
      <c r="Y42" s="1689"/>
      <c r="Z42" s="1689"/>
      <c r="AA42" s="1689"/>
      <c r="AB42" s="1689"/>
      <c r="AC42" s="1689"/>
      <c r="AD42" s="1689"/>
      <c r="AE42" s="1689"/>
      <c r="AF42" s="1689"/>
      <c r="AG42" s="1689"/>
      <c r="AH42" s="1689"/>
      <c r="AI42" s="1689"/>
      <c r="AJ42" s="1689"/>
      <c r="AK42" s="1689"/>
      <c r="AL42" s="1689"/>
      <c r="AM42" s="1689"/>
      <c r="AN42" s="1689"/>
      <c r="AO42" s="1689"/>
      <c r="AP42" s="1689"/>
      <c r="AQ42" s="1690"/>
      <c r="AR42" s="1690"/>
      <c r="AS42" s="1690"/>
      <c r="AT42" s="1690"/>
      <c r="AU42" s="968"/>
    </row>
    <row r="43" spans="1:47" ht="17" customHeight="1">
      <c r="A43" s="1689"/>
      <c r="B43" s="1689"/>
      <c r="C43" s="1689"/>
      <c r="D43" s="1689"/>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89"/>
      <c r="AI43" s="1689"/>
      <c r="AJ43" s="1689"/>
      <c r="AK43" s="1689"/>
      <c r="AL43" s="1689"/>
      <c r="AM43" s="1689"/>
      <c r="AN43" s="1689"/>
      <c r="AO43" s="1689"/>
      <c r="AP43" s="1689"/>
      <c r="AQ43" s="1690"/>
      <c r="AR43" s="1690"/>
      <c r="AS43" s="1690"/>
      <c r="AT43" s="1690"/>
      <c r="AU43" s="968"/>
    </row>
    <row r="44" spans="1:47" ht="16.25" customHeight="1">
      <c r="A44" s="1689"/>
      <c r="B44" s="1689"/>
      <c r="C44" s="1689"/>
      <c r="D44" s="1689"/>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1689"/>
      <c r="AF44" s="1689"/>
      <c r="AG44" s="1689"/>
      <c r="AH44" s="1689"/>
      <c r="AI44" s="1689"/>
      <c r="AJ44" s="1689"/>
      <c r="AK44" s="1689"/>
      <c r="AL44" s="1689"/>
      <c r="AM44" s="1689"/>
      <c r="AN44" s="1689"/>
      <c r="AO44" s="1689"/>
      <c r="AP44" s="1689"/>
      <c r="AQ44" s="1690"/>
      <c r="AR44" s="1690"/>
      <c r="AS44" s="1690"/>
      <c r="AT44" s="1690"/>
      <c r="AU44" s="968"/>
    </row>
    <row r="45" spans="1:47" ht="17" customHeight="1">
      <c r="A45" s="1689"/>
      <c r="B45" s="1689"/>
      <c r="C45" s="1689"/>
      <c r="D45" s="168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1689"/>
      <c r="AF45" s="1689"/>
      <c r="AG45" s="1689"/>
      <c r="AH45" s="1689"/>
      <c r="AI45" s="1689"/>
      <c r="AJ45" s="1689"/>
      <c r="AK45" s="1689"/>
      <c r="AL45" s="1689"/>
      <c r="AM45" s="1689"/>
      <c r="AN45" s="1689"/>
      <c r="AO45" s="1689"/>
      <c r="AP45" s="1689"/>
      <c r="AQ45" s="1690"/>
      <c r="AR45" s="1690"/>
      <c r="AS45" s="1690"/>
      <c r="AT45" s="1690"/>
      <c r="AU45" s="968"/>
    </row>
    <row r="46" spans="1:47" ht="16.25" customHeight="1">
      <c r="A46" s="1689"/>
      <c r="B46" s="1689"/>
      <c r="C46" s="1689"/>
      <c r="D46" s="1689"/>
      <c r="E46" s="1689"/>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1689"/>
      <c r="AF46" s="1689"/>
      <c r="AG46" s="1689"/>
      <c r="AH46" s="1689"/>
      <c r="AI46" s="1689"/>
      <c r="AJ46" s="1689"/>
      <c r="AK46" s="1689"/>
      <c r="AL46" s="1689"/>
      <c r="AM46" s="1689"/>
      <c r="AN46" s="1689"/>
      <c r="AO46" s="1689"/>
      <c r="AP46" s="1689"/>
      <c r="AQ46" s="1690"/>
      <c r="AR46" s="1690"/>
      <c r="AS46" s="1690"/>
      <c r="AT46" s="1690"/>
      <c r="AU46" s="968"/>
    </row>
    <row r="47" spans="1:47" ht="17" customHeight="1">
      <c r="A47" s="1689"/>
      <c r="B47" s="1689"/>
      <c r="C47" s="1689"/>
      <c r="D47" s="1689"/>
      <c r="E47" s="1689"/>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1689"/>
      <c r="AF47" s="1689"/>
      <c r="AG47" s="1689"/>
      <c r="AH47" s="1689"/>
      <c r="AI47" s="1689"/>
      <c r="AJ47" s="1689"/>
      <c r="AK47" s="1689"/>
      <c r="AL47" s="1689"/>
      <c r="AM47" s="1689"/>
      <c r="AN47" s="1689"/>
      <c r="AO47" s="1689"/>
      <c r="AP47" s="1689"/>
      <c r="AQ47" s="1690"/>
      <c r="AR47" s="1690"/>
      <c r="AS47" s="1690"/>
      <c r="AT47" s="1690"/>
      <c r="AU47" s="968"/>
    </row>
    <row r="48" spans="1:47" ht="17" customHeight="1">
      <c r="A48" s="1689"/>
      <c r="B48" s="1689"/>
      <c r="C48" s="1689"/>
      <c r="D48" s="1689"/>
      <c r="E48" s="1689"/>
      <c r="F48" s="1689"/>
      <c r="G48" s="1689"/>
      <c r="H48" s="1689"/>
      <c r="I48" s="1689"/>
      <c r="J48" s="1689"/>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89"/>
      <c r="AI48" s="1689"/>
      <c r="AJ48" s="1689"/>
      <c r="AK48" s="1689"/>
      <c r="AL48" s="1689"/>
      <c r="AM48" s="1689"/>
      <c r="AN48" s="1689"/>
      <c r="AO48" s="1689"/>
      <c r="AP48" s="1689"/>
      <c r="AQ48" s="1690"/>
      <c r="AR48" s="1690"/>
      <c r="AS48" s="1690"/>
      <c r="AT48" s="1690"/>
      <c r="AU48" s="968"/>
    </row>
    <row r="49" spans="1:47" ht="16.25" customHeight="1">
      <c r="A49" s="1689"/>
      <c r="B49" s="1689"/>
      <c r="C49" s="1689"/>
      <c r="D49" s="1689"/>
      <c r="E49" s="1689"/>
      <c r="F49" s="1689"/>
      <c r="G49" s="1689"/>
      <c r="H49" s="1689"/>
      <c r="I49" s="1689"/>
      <c r="J49" s="1689"/>
      <c r="K49" s="1689"/>
      <c r="L49" s="1689"/>
      <c r="M49" s="1689"/>
      <c r="N49" s="1689"/>
      <c r="O49" s="1689"/>
      <c r="P49" s="1689"/>
      <c r="Q49" s="1689"/>
      <c r="R49" s="1689"/>
      <c r="S49" s="1689"/>
      <c r="T49" s="1689"/>
      <c r="U49" s="1689"/>
      <c r="V49" s="1689"/>
      <c r="W49" s="1689"/>
      <c r="X49" s="1689"/>
      <c r="Y49" s="1689"/>
      <c r="Z49" s="1689"/>
      <c r="AA49" s="1689"/>
      <c r="AB49" s="1689"/>
      <c r="AC49" s="1689"/>
      <c r="AD49" s="1689"/>
      <c r="AE49" s="1689"/>
      <c r="AF49" s="1689"/>
      <c r="AG49" s="1689"/>
      <c r="AH49" s="1689"/>
      <c r="AI49" s="1689"/>
      <c r="AJ49" s="1689"/>
      <c r="AK49" s="1689"/>
      <c r="AL49" s="1689"/>
      <c r="AM49" s="1689"/>
      <c r="AN49" s="1689"/>
      <c r="AO49" s="1689"/>
      <c r="AP49" s="1689"/>
      <c r="AQ49" s="1690"/>
      <c r="AR49" s="1690"/>
      <c r="AS49" s="1690"/>
      <c r="AT49" s="1690"/>
      <c r="AU49" s="968"/>
    </row>
    <row r="50" spans="1:47" ht="17" customHeight="1">
      <c r="A50" s="1689"/>
      <c r="B50" s="1689"/>
      <c r="C50" s="1689"/>
      <c r="D50" s="1689"/>
      <c r="E50" s="1689"/>
      <c r="F50" s="1689"/>
      <c r="G50" s="1689"/>
      <c r="H50" s="1689"/>
      <c r="I50" s="1689"/>
      <c r="J50" s="1689"/>
      <c r="K50" s="1689"/>
      <c r="L50" s="1689"/>
      <c r="M50" s="1689"/>
      <c r="N50" s="1689"/>
      <c r="O50" s="1689"/>
      <c r="P50" s="1689"/>
      <c r="Q50" s="1689"/>
      <c r="R50" s="1689"/>
      <c r="S50" s="1689"/>
      <c r="T50" s="1689"/>
      <c r="U50" s="1689"/>
      <c r="V50" s="1689"/>
      <c r="W50" s="1689"/>
      <c r="X50" s="1689"/>
      <c r="Y50" s="1689"/>
      <c r="Z50" s="1689"/>
      <c r="AA50" s="1689"/>
      <c r="AB50" s="1689"/>
      <c r="AC50" s="1689"/>
      <c r="AD50" s="1689"/>
      <c r="AE50" s="1689"/>
      <c r="AF50" s="1689"/>
      <c r="AG50" s="1689"/>
      <c r="AH50" s="1689"/>
      <c r="AI50" s="1689"/>
      <c r="AJ50" s="1689"/>
      <c r="AK50" s="1689"/>
      <c r="AL50" s="1689"/>
      <c r="AM50" s="1689"/>
      <c r="AN50" s="1689"/>
      <c r="AO50" s="1689"/>
      <c r="AP50" s="1689"/>
      <c r="AQ50" s="1690"/>
      <c r="AR50" s="1690"/>
      <c r="AS50" s="1690"/>
      <c r="AT50" s="1690"/>
      <c r="AU50" s="968"/>
    </row>
    <row r="51" spans="1:47" ht="16.25" customHeight="1">
      <c r="A51" s="1689"/>
      <c r="B51" s="1689"/>
      <c r="C51" s="1689"/>
      <c r="D51" s="1689"/>
      <c r="E51" s="1689"/>
      <c r="F51" s="1689"/>
      <c r="G51" s="1689"/>
      <c r="H51" s="1689"/>
      <c r="I51" s="1689"/>
      <c r="J51" s="1689"/>
      <c r="K51" s="1689"/>
      <c r="L51" s="1689"/>
      <c r="M51" s="1689"/>
      <c r="N51" s="1689"/>
      <c r="O51" s="1689"/>
      <c r="P51" s="1689"/>
      <c r="Q51" s="1689"/>
      <c r="R51" s="1689"/>
      <c r="S51" s="1689"/>
      <c r="T51" s="1689"/>
      <c r="U51" s="1689"/>
      <c r="V51" s="1689"/>
      <c r="W51" s="1689"/>
      <c r="X51" s="1689"/>
      <c r="Y51" s="1689"/>
      <c r="Z51" s="1689"/>
      <c r="AA51" s="1689"/>
      <c r="AB51" s="1689"/>
      <c r="AC51" s="1689"/>
      <c r="AD51" s="1689"/>
      <c r="AE51" s="1689"/>
      <c r="AF51" s="1689"/>
      <c r="AG51" s="1689"/>
      <c r="AH51" s="1689"/>
      <c r="AI51" s="1689"/>
      <c r="AJ51" s="1689"/>
      <c r="AK51" s="1689"/>
      <c r="AL51" s="1689"/>
      <c r="AM51" s="1689"/>
      <c r="AN51" s="1689"/>
      <c r="AO51" s="1689"/>
      <c r="AP51" s="1689"/>
      <c r="AQ51" s="1690"/>
      <c r="AR51" s="1690"/>
      <c r="AS51" s="1690"/>
      <c r="AT51" s="1690"/>
      <c r="AU51" s="968"/>
    </row>
    <row r="52" spans="1:47" ht="17" customHeight="1">
      <c r="A52" s="1689"/>
      <c r="B52" s="1689"/>
      <c r="C52" s="1689"/>
      <c r="D52" s="1689"/>
      <c r="E52" s="1689"/>
      <c r="F52" s="1689"/>
      <c r="G52" s="1689"/>
      <c r="H52" s="1689"/>
      <c r="I52" s="1689"/>
      <c r="J52" s="1689"/>
      <c r="K52" s="1689"/>
      <c r="L52" s="1689"/>
      <c r="M52" s="1689"/>
      <c r="N52" s="1689"/>
      <c r="O52" s="1689"/>
      <c r="P52" s="1689"/>
      <c r="Q52" s="1689"/>
      <c r="R52" s="1689"/>
      <c r="S52" s="1689"/>
      <c r="T52" s="1689"/>
      <c r="U52" s="1689"/>
      <c r="V52" s="1689"/>
      <c r="W52" s="1689"/>
      <c r="X52" s="1689"/>
      <c r="Y52" s="1689"/>
      <c r="Z52" s="1689"/>
      <c r="AA52" s="1689"/>
      <c r="AB52" s="1689"/>
      <c r="AC52" s="1689"/>
      <c r="AD52" s="1689"/>
      <c r="AE52" s="1689"/>
      <c r="AF52" s="1689"/>
      <c r="AG52" s="1689"/>
      <c r="AH52" s="1689"/>
      <c r="AI52" s="1689"/>
      <c r="AJ52" s="1689"/>
      <c r="AK52" s="1689"/>
      <c r="AL52" s="1689"/>
      <c r="AM52" s="1689"/>
      <c r="AN52" s="1689"/>
      <c r="AO52" s="1689"/>
      <c r="AP52" s="1689"/>
      <c r="AQ52" s="1690"/>
      <c r="AR52" s="1690"/>
      <c r="AS52" s="1690"/>
      <c r="AT52" s="1690"/>
      <c r="AU52" s="968"/>
    </row>
    <row r="53" spans="1:47" ht="17" customHeight="1">
      <c r="A53" s="1689"/>
      <c r="B53" s="1689"/>
      <c r="C53" s="1689"/>
      <c r="D53" s="1689"/>
      <c r="E53" s="1689"/>
      <c r="F53" s="1689"/>
      <c r="G53" s="1689"/>
      <c r="H53" s="1689"/>
      <c r="I53" s="1689"/>
      <c r="J53" s="1689"/>
      <c r="K53" s="1689"/>
      <c r="L53" s="1689"/>
      <c r="M53" s="1689"/>
      <c r="N53" s="1689"/>
      <c r="O53" s="1689"/>
      <c r="P53" s="1689"/>
      <c r="Q53" s="1689"/>
      <c r="R53" s="1689"/>
      <c r="S53" s="1689"/>
      <c r="T53" s="1689"/>
      <c r="U53" s="1689"/>
      <c r="V53" s="1689"/>
      <c r="W53" s="1689"/>
      <c r="X53" s="1689"/>
      <c r="Y53" s="1689"/>
      <c r="Z53" s="1689"/>
      <c r="AA53" s="1689"/>
      <c r="AB53" s="1689"/>
      <c r="AC53" s="1689"/>
      <c r="AD53" s="1689"/>
      <c r="AE53" s="1689"/>
      <c r="AF53" s="1689"/>
      <c r="AG53" s="1689"/>
      <c r="AH53" s="1689"/>
      <c r="AI53" s="1689"/>
      <c r="AJ53" s="1689"/>
      <c r="AK53" s="1689"/>
      <c r="AL53" s="1689"/>
      <c r="AM53" s="1689"/>
      <c r="AN53" s="1689"/>
      <c r="AO53" s="1689"/>
      <c r="AP53" s="1689"/>
      <c r="AQ53" s="1690"/>
      <c r="AR53" s="1690"/>
      <c r="AS53" s="1690"/>
      <c r="AT53" s="1690"/>
      <c r="AU53" s="968"/>
    </row>
    <row r="54" spans="1:47" ht="15.5" customHeight="1">
      <c r="A54" s="1689"/>
      <c r="B54" s="1689"/>
      <c r="C54" s="1689"/>
      <c r="D54" s="1689"/>
      <c r="E54" s="1689"/>
      <c r="F54" s="1689"/>
      <c r="G54" s="1689"/>
      <c r="H54" s="1689"/>
      <c r="I54" s="1689"/>
      <c r="J54" s="1689"/>
      <c r="K54" s="1689"/>
      <c r="L54" s="1689"/>
      <c r="M54" s="1689"/>
      <c r="N54" s="1689"/>
      <c r="O54" s="1689"/>
      <c r="P54" s="1689"/>
      <c r="Q54" s="1689"/>
      <c r="R54" s="1689"/>
      <c r="S54" s="1689"/>
      <c r="T54" s="1689"/>
      <c r="U54" s="1689"/>
      <c r="V54" s="1689"/>
      <c r="W54" s="1689"/>
      <c r="X54" s="1689"/>
      <c r="Y54" s="1689"/>
      <c r="Z54" s="1689"/>
      <c r="AA54" s="1689"/>
      <c r="AB54" s="1689"/>
      <c r="AC54" s="1689"/>
      <c r="AD54" s="1689"/>
      <c r="AE54" s="1689"/>
      <c r="AF54" s="1689"/>
      <c r="AG54" s="1689"/>
      <c r="AH54" s="1689"/>
      <c r="AI54" s="1689"/>
      <c r="AJ54" s="1689"/>
      <c r="AK54" s="1689"/>
      <c r="AL54" s="1689"/>
      <c r="AM54" s="1689"/>
      <c r="AN54" s="1689"/>
      <c r="AO54" s="1689"/>
      <c r="AP54" s="1689"/>
      <c r="AQ54" s="1690"/>
      <c r="AR54" s="1690"/>
      <c r="AS54" s="1690"/>
      <c r="AT54" s="1690"/>
      <c r="AU54" s="968"/>
    </row>
    <row r="55" spans="1:47" ht="17" customHeight="1">
      <c r="A55" s="202"/>
    </row>
    <row r="56" spans="1:47" ht="14.25" customHeight="1">
      <c r="A56" s="1689"/>
      <c r="B56" s="1689"/>
      <c r="C56" s="1689"/>
      <c r="D56" s="1689"/>
      <c r="E56" s="1689"/>
      <c r="F56" s="1689"/>
      <c r="G56" s="1689"/>
      <c r="H56" s="1689"/>
      <c r="I56" s="1689"/>
      <c r="J56" s="1689"/>
      <c r="K56" s="1689"/>
      <c r="L56" s="1689"/>
      <c r="M56" s="1689"/>
      <c r="N56" s="1689"/>
      <c r="O56" s="1689"/>
      <c r="P56" s="1689"/>
      <c r="Q56" s="1689"/>
      <c r="R56" s="1689"/>
      <c r="S56" s="1689"/>
      <c r="T56" s="1689"/>
      <c r="U56" s="1689"/>
      <c r="V56" s="1689"/>
      <c r="W56" s="1689"/>
      <c r="X56" s="1689"/>
      <c r="Y56" s="1689"/>
      <c r="Z56" s="1689"/>
      <c r="AA56" s="1689"/>
      <c r="AB56" s="1689"/>
      <c r="AC56" s="1689"/>
      <c r="AD56" s="1689"/>
      <c r="AE56" s="1689"/>
      <c r="AF56" s="1689"/>
      <c r="AG56" s="1689"/>
      <c r="AH56" s="1689"/>
      <c r="AI56" s="1689"/>
      <c r="AJ56" s="1689"/>
      <c r="AK56" s="1689"/>
      <c r="AL56" s="1689"/>
      <c r="AM56" s="1689"/>
      <c r="AN56" s="1689"/>
      <c r="AO56" s="1689"/>
      <c r="AP56" s="1689"/>
      <c r="AQ56" s="1690"/>
      <c r="AR56" s="1690"/>
      <c r="AS56" s="1690"/>
      <c r="AT56" s="1690"/>
      <c r="AU56" s="968"/>
    </row>
    <row r="57" spans="1:47">
      <c r="A57" s="202"/>
    </row>
    <row r="58" spans="1:47">
      <c r="A58" s="202"/>
    </row>
    <row r="59" spans="1:47">
      <c r="A59" s="202"/>
    </row>
    <row r="60" spans="1:47">
      <c r="A60" s="202"/>
    </row>
    <row r="61" spans="1:47">
      <c r="A61" s="202"/>
    </row>
    <row r="62" spans="1:47">
      <c r="A62" s="202"/>
    </row>
    <row r="63" spans="1:47">
      <c r="A63" s="202"/>
    </row>
    <row r="64" spans="1:47">
      <c r="A64" s="202"/>
    </row>
    <row r="65" spans="1:47">
      <c r="A65" s="202"/>
    </row>
    <row r="66" spans="1:47">
      <c r="A66" s="202"/>
    </row>
    <row r="67" spans="1:47">
      <c r="A67" s="202"/>
    </row>
    <row r="68" spans="1:47">
      <c r="A68" s="202"/>
    </row>
    <row r="69" spans="1:47">
      <c r="A69" s="202"/>
    </row>
    <row r="70" spans="1:47">
      <c r="A70" s="202"/>
    </row>
    <row r="71" spans="1:47">
      <c r="A71" s="202"/>
    </row>
    <row r="72" spans="1:47">
      <c r="A72" s="202"/>
    </row>
    <row r="73" spans="1:47">
      <c r="A73" s="202"/>
    </row>
    <row r="74" spans="1:47">
      <c r="A74" s="202"/>
    </row>
    <row r="75" spans="1:47">
      <c r="A75" s="1689"/>
      <c r="B75" s="1689"/>
      <c r="C75" s="1689"/>
      <c r="D75" s="1689"/>
      <c r="E75" s="1689"/>
      <c r="F75" s="1689"/>
      <c r="G75" s="1689"/>
      <c r="H75" s="1689"/>
      <c r="I75" s="1689"/>
      <c r="J75" s="1689"/>
      <c r="K75" s="1689"/>
      <c r="L75" s="1689"/>
      <c r="M75" s="1689"/>
      <c r="N75" s="1689"/>
      <c r="O75" s="1689"/>
      <c r="P75" s="1689"/>
      <c r="Q75" s="1689"/>
      <c r="R75" s="1689"/>
      <c r="S75" s="1689"/>
      <c r="T75" s="1689"/>
      <c r="U75" s="1689"/>
      <c r="V75" s="1689"/>
      <c r="W75" s="1689"/>
      <c r="X75" s="1689"/>
      <c r="Y75" s="1689"/>
      <c r="Z75" s="1689"/>
      <c r="AA75" s="1689"/>
      <c r="AB75" s="1689"/>
      <c r="AC75" s="1689"/>
      <c r="AD75" s="1689"/>
      <c r="AE75" s="1689"/>
      <c r="AF75" s="1689"/>
      <c r="AG75" s="1689"/>
      <c r="AH75" s="1689"/>
      <c r="AI75" s="1689"/>
      <c r="AJ75" s="1689"/>
      <c r="AK75" s="1689"/>
      <c r="AL75" s="1689"/>
      <c r="AM75" s="1689"/>
      <c r="AN75" s="1689"/>
      <c r="AO75" s="1689"/>
      <c r="AP75" s="1689"/>
      <c r="AQ75" s="1690"/>
      <c r="AR75" s="1690"/>
      <c r="AS75" s="1690"/>
      <c r="AT75" s="1690"/>
      <c r="AU75" s="968"/>
    </row>
    <row r="76" spans="1:47">
      <c r="A76" s="202"/>
    </row>
    <row r="77" spans="1:47">
      <c r="A77" s="202"/>
    </row>
    <row r="78" spans="1:47">
      <c r="A78" s="202"/>
    </row>
  </sheetData>
  <sheetProtection selectLockedCells="1" selectUnlockedCells="1"/>
  <mergeCells count="95">
    <mergeCell ref="A75:AP75"/>
    <mergeCell ref="AQ75:AT75"/>
    <mergeCell ref="A53:AP53"/>
    <mergeCell ref="AQ53:AT53"/>
    <mergeCell ref="A54:AP54"/>
    <mergeCell ref="AQ54:AT54"/>
    <mergeCell ref="A56:AP56"/>
    <mergeCell ref="AQ56:AT56"/>
    <mergeCell ref="A50:AP50"/>
    <mergeCell ref="AQ50:AT50"/>
    <mergeCell ref="A51:AP51"/>
    <mergeCell ref="AQ51:AT51"/>
    <mergeCell ref="A52:AP52"/>
    <mergeCell ref="AQ52:AT52"/>
    <mergeCell ref="A47:AP47"/>
    <mergeCell ref="AQ47:AT47"/>
    <mergeCell ref="A48:AP48"/>
    <mergeCell ref="AQ48:AT48"/>
    <mergeCell ref="A49:AP49"/>
    <mergeCell ref="AQ49:AT49"/>
    <mergeCell ref="A44:AP44"/>
    <mergeCell ref="AQ44:AT44"/>
    <mergeCell ref="A45:AP45"/>
    <mergeCell ref="AQ45:AT45"/>
    <mergeCell ref="A46:AP46"/>
    <mergeCell ref="AQ46:AT46"/>
    <mergeCell ref="A41:AP41"/>
    <mergeCell ref="AQ41:AT41"/>
    <mergeCell ref="A42:AP42"/>
    <mergeCell ref="AQ42:AT42"/>
    <mergeCell ref="A43:AP43"/>
    <mergeCell ref="AQ43:AT43"/>
    <mergeCell ref="A38:AP38"/>
    <mergeCell ref="AQ38:AT38"/>
    <mergeCell ref="A39:AP39"/>
    <mergeCell ref="AQ39:AT39"/>
    <mergeCell ref="A40:AP40"/>
    <mergeCell ref="AQ40:AT40"/>
    <mergeCell ref="A35:AP35"/>
    <mergeCell ref="AQ35:AT35"/>
    <mergeCell ref="A36:AP36"/>
    <mergeCell ref="AQ36:AT36"/>
    <mergeCell ref="A37:AP37"/>
    <mergeCell ref="AQ37:AT37"/>
    <mergeCell ref="A32:AP32"/>
    <mergeCell ref="AQ32:AT32"/>
    <mergeCell ref="A33:AP33"/>
    <mergeCell ref="AQ33:AT33"/>
    <mergeCell ref="A34:AP34"/>
    <mergeCell ref="AQ34:AT34"/>
    <mergeCell ref="A31:AP31"/>
    <mergeCell ref="AQ31:AT31"/>
    <mergeCell ref="B15:N15"/>
    <mergeCell ref="O15:AH15"/>
    <mergeCell ref="AI15:AP15"/>
    <mergeCell ref="AQ15:AT15"/>
    <mergeCell ref="B16:N16"/>
    <mergeCell ref="O16:AH16"/>
    <mergeCell ref="AI16:AP16"/>
    <mergeCell ref="AQ16:AT16"/>
    <mergeCell ref="B26:Y26"/>
    <mergeCell ref="Z26:AT26"/>
    <mergeCell ref="Z27:AT27"/>
    <mergeCell ref="B28:Y28"/>
    <mergeCell ref="A30:AU30"/>
    <mergeCell ref="B13:N13"/>
    <mergeCell ref="O13:AH13"/>
    <mergeCell ref="AI13:AP13"/>
    <mergeCell ref="AQ13:AT13"/>
    <mergeCell ref="B14:N14"/>
    <mergeCell ref="O14:AH14"/>
    <mergeCell ref="AI14:AP14"/>
    <mergeCell ref="AQ14:AT14"/>
    <mergeCell ref="B11:N11"/>
    <mergeCell ref="O11:AH11"/>
    <mergeCell ref="AI11:AP11"/>
    <mergeCell ref="AQ11:AT11"/>
    <mergeCell ref="B12:N12"/>
    <mergeCell ref="O12:AH12"/>
    <mergeCell ref="AI12:AP12"/>
    <mergeCell ref="AQ12:AT12"/>
    <mergeCell ref="A6:AT6"/>
    <mergeCell ref="A7:AT7"/>
    <mergeCell ref="A8:AT8"/>
    <mergeCell ref="A9:AT9"/>
    <mergeCell ref="B10:N10"/>
    <mergeCell ref="O10:AH10"/>
    <mergeCell ref="AI10:AP10"/>
    <mergeCell ref="AQ10:AT10"/>
    <mergeCell ref="A5:AT5"/>
    <mergeCell ref="A2:X2"/>
    <mergeCell ref="Y2:AT2"/>
    <mergeCell ref="A3:X3"/>
    <mergeCell ref="Y3:AT3"/>
    <mergeCell ref="A4:AT4"/>
  </mergeCells>
  <pageMargins left="0.7" right="0.7" top="0.75" bottom="0.75" header="0.3" footer="0.3"/>
  <pageSetup scale="78" fitToHeight="0" orientation="portrait" verticalDpi="1200" r:id="rId1"/>
  <headerFooter>
    <oddFooter>&amp;L1AF0003 &amp;A&amp;C&amp;KFF0000Printed Copy Uncontrolled.  
Latest Edition on AMG Intranet Site (http://ride.amgeneralintranet.com)&amp;RRev &amp;D</oddFooter>
  </headerFooter>
  <rowBreaks count="1" manualBreakCount="1">
    <brk id="22" max="46" man="1"/>
  </row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F46AE-E434-4F12-A29F-216F9562DE40}">
  <sheetPr codeName="Sheet1"/>
  <dimension ref="A1:Z38"/>
  <sheetViews>
    <sheetView windowProtection="1" view="pageLayout" topLeftCell="A9" zoomScaleNormal="63" workbookViewId="0">
      <selection activeCell="D30" sqref="D30"/>
    </sheetView>
  </sheetViews>
  <sheetFormatPr baseColWidth="10" defaultColWidth="8.83203125" defaultRowHeight="15"/>
  <cols>
    <col min="7" max="7" width="10.5" customWidth="1"/>
    <col min="11" max="11" width="25.83203125" customWidth="1"/>
    <col min="15" max="15" width="16" customWidth="1"/>
    <col min="25" max="25" width="17.5" customWidth="1"/>
  </cols>
  <sheetData>
    <row r="1" spans="1:26" ht="23">
      <c r="A1" s="34"/>
      <c r="B1" s="1865"/>
      <c r="C1" s="1865"/>
      <c r="D1" s="1865"/>
      <c r="E1" s="1865"/>
      <c r="F1" s="1865"/>
      <c r="G1" s="1865"/>
      <c r="H1" s="1865"/>
      <c r="I1" s="1966" t="s">
        <v>598</v>
      </c>
      <c r="J1" s="1966"/>
      <c r="K1" s="1966"/>
      <c r="L1" s="1966"/>
      <c r="M1" s="1966"/>
      <c r="N1" s="1966"/>
      <c r="O1" s="1966"/>
      <c r="P1" s="1966"/>
      <c r="Q1" s="1966"/>
      <c r="R1" s="1966"/>
      <c r="S1" s="1966"/>
      <c r="T1" s="1966"/>
      <c r="U1" s="1966"/>
      <c r="V1" s="1966"/>
      <c r="W1" s="1966"/>
      <c r="X1" s="1966"/>
      <c r="Y1" s="1966"/>
      <c r="Z1" s="34"/>
    </row>
    <row r="2" spans="1:26" ht="21" thickBot="1">
      <c r="A2" s="1908"/>
      <c r="B2" s="1908"/>
      <c r="C2" s="1897"/>
      <c r="D2" s="1897"/>
      <c r="E2" s="1897"/>
      <c r="F2" s="1897"/>
      <c r="G2" s="1897"/>
      <c r="H2" s="1897"/>
      <c r="I2" s="34"/>
      <c r="J2" s="1967"/>
      <c r="K2" s="1967"/>
      <c r="L2" s="1967"/>
      <c r="M2" s="1967"/>
      <c r="N2" s="1967"/>
      <c r="O2" s="1967"/>
      <c r="P2" s="1967"/>
      <c r="Q2" s="1967"/>
      <c r="R2" s="1967"/>
      <c r="S2" s="1967"/>
      <c r="T2" s="1967"/>
      <c r="U2" s="1967"/>
      <c r="V2" s="1897"/>
      <c r="W2" s="1897"/>
      <c r="X2" s="34"/>
      <c r="Y2" s="34"/>
      <c r="Z2" s="34"/>
    </row>
    <row r="3" spans="1:26" ht="16" thickBot="1">
      <c r="A3" s="34"/>
      <c r="B3" s="1507" t="s">
        <v>439</v>
      </c>
      <c r="C3" s="1508"/>
      <c r="D3" s="1544">
        <f>Information!D2</f>
        <v>0</v>
      </c>
      <c r="E3" s="1545"/>
      <c r="F3" s="1545"/>
      <c r="G3" s="1546"/>
      <c r="H3" s="29"/>
      <c r="I3" s="1507" t="s">
        <v>89</v>
      </c>
      <c r="J3" s="1508"/>
      <c r="K3" s="1489" t="str">
        <f>IF(ISBLANK(Information!D19),"",Information!D19)</f>
        <v/>
      </c>
      <c r="L3" s="1490"/>
      <c r="M3" s="1490"/>
      <c r="N3" s="1490"/>
      <c r="O3" s="1490"/>
      <c r="P3" s="1490"/>
      <c r="Q3" s="1491"/>
      <c r="R3" s="34"/>
      <c r="S3" s="34"/>
      <c r="T3" s="890"/>
      <c r="U3" s="890"/>
      <c r="V3" s="1908"/>
      <c r="W3" s="1908"/>
      <c r="X3" s="34"/>
      <c r="Y3" s="34"/>
      <c r="Z3" s="34"/>
    </row>
    <row r="4" spans="1:26" ht="16" thickBot="1">
      <c r="A4" s="34"/>
      <c r="B4" s="1509" t="s">
        <v>442</v>
      </c>
      <c r="C4" s="1955"/>
      <c r="D4" s="1544">
        <f>Information!D3</f>
        <v>0</v>
      </c>
      <c r="E4" s="1545"/>
      <c r="F4" s="1545"/>
      <c r="G4" s="1546"/>
      <c r="H4" s="16"/>
      <c r="I4" s="1509" t="s">
        <v>90</v>
      </c>
      <c r="J4" s="1955"/>
      <c r="K4" s="1492" t="str">
        <f>IF(ISBLANK(Information!D18),"",Information!D18)</f>
        <v/>
      </c>
      <c r="L4" s="1493"/>
      <c r="M4" s="1493"/>
      <c r="N4" s="1493"/>
      <c r="O4" s="1493"/>
      <c r="P4" s="1493"/>
      <c r="Q4" s="1494"/>
      <c r="R4" s="34"/>
      <c r="S4" s="34"/>
      <c r="T4" s="890"/>
      <c r="U4" s="890"/>
      <c r="V4" s="1908"/>
      <c r="W4" s="1908"/>
      <c r="X4" s="34"/>
      <c r="Y4" s="34"/>
      <c r="Z4" s="34"/>
    </row>
    <row r="5" spans="1:26" ht="16" thickBot="1">
      <c r="A5" s="34"/>
      <c r="B5" s="17"/>
      <c r="C5" s="12"/>
      <c r="D5" s="18"/>
      <c r="E5" s="18"/>
      <c r="F5" s="18"/>
      <c r="G5" s="18"/>
      <c r="H5" s="18"/>
      <c r="I5" s="18"/>
      <c r="J5" s="19"/>
      <c r="K5" s="19"/>
      <c r="L5" s="19"/>
      <c r="M5" s="19"/>
      <c r="N5" s="20"/>
      <c r="O5" s="20"/>
      <c r="P5" s="20"/>
      <c r="Q5" s="891"/>
      <c r="R5" s="890"/>
      <c r="S5" s="34"/>
      <c r="T5" s="34"/>
      <c r="U5" s="34"/>
      <c r="V5" s="1931"/>
      <c r="W5" s="1931"/>
      <c r="X5" s="34"/>
      <c r="Y5" s="34"/>
      <c r="Z5" s="34"/>
    </row>
    <row r="6" spans="1:26" ht="16" thickBot="1">
      <c r="A6" s="34"/>
      <c r="B6" s="1479" t="s">
        <v>91</v>
      </c>
      <c r="C6" s="1480"/>
      <c r="D6" s="1480"/>
      <c r="E6" s="1481"/>
      <c r="F6" s="1958">
        <f>Information!D2</f>
        <v>0</v>
      </c>
      <c r="G6" s="1959"/>
      <c r="H6" s="1959"/>
      <c r="I6" s="1959"/>
      <c r="J6" s="1960"/>
      <c r="K6" s="123"/>
      <c r="L6" s="123"/>
      <c r="M6" s="123"/>
      <c r="N6" s="27"/>
      <c r="O6" s="892" t="s">
        <v>443</v>
      </c>
      <c r="P6" s="1961" t="str">
        <f>IF(ISBLANK(Information!D20),"",Information!D20)</f>
        <v/>
      </c>
      <c r="Q6" s="1962"/>
      <c r="R6" s="890"/>
      <c r="S6" s="34"/>
      <c r="T6" s="34"/>
      <c r="U6" s="34"/>
      <c r="V6" s="1908"/>
      <c r="W6" s="1908"/>
      <c r="X6" s="34"/>
      <c r="Y6" s="34"/>
      <c r="Z6" s="34"/>
    </row>
    <row r="7" spans="1:26" ht="16" thickBot="1">
      <c r="A7" s="34"/>
      <c r="B7" s="26" t="s">
        <v>92</v>
      </c>
      <c r="C7" s="1476"/>
      <c r="D7" s="1477"/>
      <c r="E7" s="1478"/>
      <c r="F7" s="893"/>
      <c r="G7" s="894"/>
      <c r="H7" s="894"/>
      <c r="I7" s="894"/>
      <c r="J7" s="1963"/>
      <c r="K7" s="1963"/>
      <c r="L7" s="1963"/>
      <c r="M7" s="1963"/>
      <c r="N7" s="1964"/>
      <c r="O7" s="1965"/>
      <c r="P7" s="1956"/>
      <c r="Q7" s="1957"/>
      <c r="R7" s="34"/>
      <c r="S7" s="34"/>
      <c r="T7" s="34"/>
      <c r="U7" s="34"/>
      <c r="V7" s="1931"/>
      <c r="W7" s="1931"/>
      <c r="X7" s="34"/>
      <c r="Y7" s="34"/>
      <c r="Z7" s="34"/>
    </row>
    <row r="8" spans="1:26">
      <c r="A8" s="34"/>
      <c r="B8" s="1935"/>
      <c r="C8" s="1928"/>
      <c r="D8" s="1952"/>
      <c r="E8" s="1952"/>
      <c r="F8" s="1952"/>
      <c r="G8" s="1952"/>
      <c r="H8" s="1952"/>
      <c r="I8" s="1952"/>
      <c r="J8" s="1953"/>
      <c r="K8" s="715"/>
      <c r="L8" s="1897"/>
      <c r="M8" s="1897"/>
      <c r="N8" s="1954"/>
      <c r="O8" s="1954"/>
      <c r="P8" s="1897"/>
      <c r="Q8" s="1897"/>
      <c r="R8" s="1908"/>
      <c r="S8" s="1908"/>
      <c r="T8" s="1908"/>
      <c r="U8" s="1908"/>
      <c r="V8" s="1931"/>
      <c r="W8" s="1931"/>
      <c r="X8" s="895"/>
      <c r="Y8" s="34"/>
      <c r="Z8" s="34"/>
    </row>
    <row r="9" spans="1:26">
      <c r="A9" s="34"/>
      <c r="B9" s="1946" t="s">
        <v>643</v>
      </c>
      <c r="C9" s="1947"/>
      <c r="D9" s="1947"/>
      <c r="E9" s="696"/>
      <c r="F9" s="1951" t="s">
        <v>535</v>
      </c>
      <c r="G9" s="1951"/>
      <c r="H9" s="1951"/>
      <c r="I9" s="696"/>
      <c r="J9" s="696"/>
      <c r="K9" s="694" t="s">
        <v>536</v>
      </c>
      <c r="L9" s="1948"/>
      <c r="M9" s="1948"/>
      <c r="N9" s="1948"/>
      <c r="O9" s="1948"/>
      <c r="P9" s="696"/>
      <c r="Q9" s="1949" t="s">
        <v>537</v>
      </c>
      <c r="R9" s="1949"/>
      <c r="S9" s="1948"/>
      <c r="T9" s="1948"/>
      <c r="U9" s="697"/>
      <c r="V9" s="1950" t="s">
        <v>538</v>
      </c>
      <c r="W9" s="1949"/>
      <c r="X9" s="696"/>
      <c r="Y9" s="697"/>
      <c r="Z9" s="34"/>
    </row>
    <row r="10" spans="1:26">
      <c r="A10" s="34"/>
      <c r="B10" s="1944"/>
      <c r="C10" s="1945"/>
      <c r="D10" s="1942"/>
      <c r="E10" s="1942"/>
      <c r="F10" s="1945" t="s">
        <v>540</v>
      </c>
      <c r="G10" s="1945"/>
      <c r="H10" s="693"/>
      <c r="I10" s="693"/>
      <c r="J10" s="693"/>
      <c r="K10" s="695" t="s">
        <v>541</v>
      </c>
      <c r="L10" s="1942"/>
      <c r="M10" s="1942"/>
      <c r="N10" s="1942"/>
      <c r="O10" s="1942"/>
      <c r="P10" s="693"/>
      <c r="Q10" s="1945" t="s">
        <v>542</v>
      </c>
      <c r="R10" s="1945"/>
      <c r="S10" s="1942"/>
      <c r="T10" s="1942"/>
      <c r="U10" s="698"/>
      <c r="V10" s="1943"/>
      <c r="W10" s="1942"/>
      <c r="X10" s="693"/>
      <c r="Y10" s="698"/>
      <c r="Z10" s="34"/>
    </row>
    <row r="11" spans="1:26" ht="15" customHeight="1" thickBot="1">
      <c r="A11" s="1908"/>
      <c r="B11" s="1908"/>
      <c r="C11" s="1909"/>
      <c r="D11" s="1909"/>
      <c r="E11" s="1909"/>
      <c r="F11" s="1909"/>
      <c r="G11" s="1909"/>
      <c r="H11" s="1909"/>
      <c r="I11" s="34"/>
      <c r="J11" s="1939" t="s">
        <v>543</v>
      </c>
      <c r="K11" s="1939"/>
      <c r="L11" s="1939"/>
      <c r="M11" s="1939"/>
      <c r="N11" s="1939"/>
      <c r="O11" s="1939"/>
      <c r="P11" s="1939"/>
      <c r="Q11" s="1939"/>
      <c r="R11" s="1909"/>
      <c r="S11" s="1909"/>
      <c r="T11" s="1910"/>
      <c r="U11" s="1910"/>
      <c r="V11" s="1910"/>
      <c r="W11" s="1910"/>
      <c r="X11" s="34"/>
      <c r="Y11" s="34"/>
      <c r="Z11" s="34"/>
    </row>
    <row r="12" spans="1:26" ht="14.5" customHeight="1">
      <c r="A12" s="34"/>
      <c r="B12" s="1936" t="s">
        <v>599</v>
      </c>
      <c r="C12" s="1937"/>
      <c r="D12" s="1937"/>
      <c r="E12" s="1937"/>
      <c r="F12" s="1937"/>
      <c r="G12" s="1937"/>
      <c r="H12" s="1937"/>
      <c r="I12" s="1938"/>
      <c r="J12" s="1940"/>
      <c r="K12" s="1940"/>
      <c r="L12" s="1940"/>
      <c r="M12" s="1940"/>
      <c r="N12" s="1940"/>
      <c r="O12" s="1940"/>
      <c r="P12" s="1940"/>
      <c r="Q12" s="1940"/>
      <c r="R12" s="34"/>
      <c r="S12" s="1904"/>
      <c r="T12" s="1905"/>
      <c r="U12" s="1905"/>
      <c r="V12" s="1906"/>
      <c r="W12" s="1894" t="s">
        <v>580</v>
      </c>
      <c r="X12" s="1895"/>
      <c r="Y12" s="647"/>
      <c r="Z12" s="34"/>
    </row>
    <row r="13" spans="1:26" ht="15" customHeight="1" thickBot="1">
      <c r="A13" s="34"/>
      <c r="B13" s="1867"/>
      <c r="C13" s="1868"/>
      <c r="D13" s="1868"/>
      <c r="E13" s="1868"/>
      <c r="F13" s="1868"/>
      <c r="G13" s="1868"/>
      <c r="H13" s="1868"/>
      <c r="I13" s="1869"/>
      <c r="J13" s="1941"/>
      <c r="K13" s="1941"/>
      <c r="L13" s="1941"/>
      <c r="M13" s="1941"/>
      <c r="N13" s="1941"/>
      <c r="O13" s="1941"/>
      <c r="P13" s="1941"/>
      <c r="Q13" s="1941"/>
      <c r="R13" s="646"/>
      <c r="S13" s="1930" t="s">
        <v>600</v>
      </c>
      <c r="T13" s="1931"/>
      <c r="U13" s="1908"/>
      <c r="V13" s="1932"/>
      <c r="W13" s="1933" t="s">
        <v>601</v>
      </c>
      <c r="X13" s="1931"/>
      <c r="Y13" s="648"/>
      <c r="Z13" s="34"/>
    </row>
    <row r="14" spans="1:26">
      <c r="A14" s="34"/>
      <c r="B14" s="1925"/>
      <c r="C14" s="1926"/>
      <c r="D14" s="1926"/>
      <c r="E14" s="1926"/>
      <c r="F14" s="1926"/>
      <c r="G14" s="1926"/>
      <c r="H14" s="1926"/>
      <c r="I14" s="1934"/>
      <c r="J14" s="1911"/>
      <c r="K14" s="1912"/>
      <c r="L14" s="1912"/>
      <c r="M14" s="1912"/>
      <c r="N14" s="1912"/>
      <c r="O14" s="1912"/>
      <c r="P14" s="1912"/>
      <c r="Q14" s="1912"/>
      <c r="R14" s="1914"/>
      <c r="S14" s="1927" t="s">
        <v>602</v>
      </c>
      <c r="T14" s="1928"/>
      <c r="U14" s="1897"/>
      <c r="V14" s="1929"/>
      <c r="W14" s="1935" t="s">
        <v>603</v>
      </c>
      <c r="X14" s="1928"/>
      <c r="Y14" s="649"/>
      <c r="Z14" s="34"/>
    </row>
    <row r="15" spans="1:26">
      <c r="A15" s="34"/>
      <c r="B15" s="1911"/>
      <c r="C15" s="1912"/>
      <c r="D15" s="1912"/>
      <c r="E15" s="1912"/>
      <c r="F15" s="1912"/>
      <c r="G15" s="1912"/>
      <c r="H15" s="1912"/>
      <c r="I15" s="1913"/>
      <c r="J15" s="1911"/>
      <c r="K15" s="1912"/>
      <c r="L15" s="1912"/>
      <c r="M15" s="1912"/>
      <c r="N15" s="1912"/>
      <c r="O15" s="1912"/>
      <c r="P15" s="1912"/>
      <c r="Q15" s="1912"/>
      <c r="R15" s="1914"/>
      <c r="S15" s="1915" t="s">
        <v>604</v>
      </c>
      <c r="T15" s="1916"/>
      <c r="U15" s="1909"/>
      <c r="V15" s="1917"/>
      <c r="W15" s="1923"/>
      <c r="X15" s="1924"/>
      <c r="Y15" s="1924"/>
      <c r="Z15" s="34"/>
    </row>
    <row r="16" spans="1:26">
      <c r="A16" s="34"/>
      <c r="B16" s="1911"/>
      <c r="C16" s="1912"/>
      <c r="D16" s="1912"/>
      <c r="E16" s="1912"/>
      <c r="F16" s="1912"/>
      <c r="G16" s="1912"/>
      <c r="H16" s="1912"/>
      <c r="I16" s="1913"/>
      <c r="J16" s="1911"/>
      <c r="K16" s="1912"/>
      <c r="L16" s="1912"/>
      <c r="M16" s="1912"/>
      <c r="N16" s="1912"/>
      <c r="O16" s="1912"/>
      <c r="P16" s="1912"/>
      <c r="Q16" s="1912"/>
      <c r="R16" s="1914"/>
      <c r="S16" s="1927" t="s">
        <v>605</v>
      </c>
      <c r="T16" s="1928"/>
      <c r="U16" s="1897"/>
      <c r="V16" s="1929"/>
      <c r="W16" s="1925"/>
      <c r="X16" s="1926"/>
      <c r="Y16" s="1926"/>
      <c r="Z16" s="34"/>
    </row>
    <row r="17" spans="1:26">
      <c r="A17" s="34"/>
      <c r="B17" s="1911"/>
      <c r="C17" s="1912"/>
      <c r="D17" s="1912"/>
      <c r="E17" s="1912"/>
      <c r="F17" s="1912"/>
      <c r="G17" s="1912"/>
      <c r="H17" s="1912"/>
      <c r="I17" s="1913"/>
      <c r="J17" s="1911"/>
      <c r="K17" s="1912"/>
      <c r="L17" s="1912"/>
      <c r="M17" s="1912"/>
      <c r="N17" s="1912"/>
      <c r="O17" s="1912"/>
      <c r="P17" s="1912"/>
      <c r="Q17" s="1912"/>
      <c r="R17" s="1914"/>
      <c r="S17" s="1915" t="s">
        <v>606</v>
      </c>
      <c r="T17" s="1916"/>
      <c r="U17" s="1909"/>
      <c r="V17" s="1917"/>
      <c r="W17" s="1923"/>
      <c r="X17" s="1924"/>
      <c r="Y17" s="1924"/>
      <c r="Z17" s="34"/>
    </row>
    <row r="18" spans="1:26">
      <c r="A18" s="34"/>
      <c r="B18" s="1911"/>
      <c r="C18" s="1912"/>
      <c r="D18" s="1912"/>
      <c r="E18" s="1912"/>
      <c r="F18" s="1912"/>
      <c r="G18" s="1912"/>
      <c r="H18" s="1912"/>
      <c r="I18" s="1913"/>
      <c r="J18" s="1911"/>
      <c r="K18" s="1912"/>
      <c r="L18" s="1912"/>
      <c r="M18" s="1912"/>
      <c r="N18" s="1912"/>
      <c r="O18" s="1912"/>
      <c r="P18" s="1912"/>
      <c r="Q18" s="1912"/>
      <c r="R18" s="1914"/>
      <c r="S18" s="1927" t="s">
        <v>607</v>
      </c>
      <c r="T18" s="1928"/>
      <c r="U18" s="1897"/>
      <c r="V18" s="1929"/>
      <c r="W18" s="1925"/>
      <c r="X18" s="1926"/>
      <c r="Y18" s="1926"/>
      <c r="Z18" s="34"/>
    </row>
    <row r="19" spans="1:26">
      <c r="A19" s="34"/>
      <c r="B19" s="1911"/>
      <c r="C19" s="1912"/>
      <c r="D19" s="1912"/>
      <c r="E19" s="1912"/>
      <c r="F19" s="1912"/>
      <c r="G19" s="1912"/>
      <c r="H19" s="1912"/>
      <c r="I19" s="1913"/>
      <c r="J19" s="1911"/>
      <c r="K19" s="1912"/>
      <c r="L19" s="1912"/>
      <c r="M19" s="1912"/>
      <c r="N19" s="1912"/>
      <c r="O19" s="1912"/>
      <c r="P19" s="1912"/>
      <c r="Q19" s="1912"/>
      <c r="R19" s="1914"/>
      <c r="S19" s="1915" t="s">
        <v>608</v>
      </c>
      <c r="T19" s="1916"/>
      <c r="U19" s="1909"/>
      <c r="V19" s="1917"/>
      <c r="W19" s="1918"/>
      <c r="X19" s="1919"/>
      <c r="Y19" s="1919"/>
      <c r="Z19" s="34"/>
    </row>
    <row r="20" spans="1:26" ht="16" thickBot="1">
      <c r="A20" s="34"/>
      <c r="B20" s="1911"/>
      <c r="C20" s="1912"/>
      <c r="D20" s="1912"/>
      <c r="E20" s="1912"/>
      <c r="F20" s="1912"/>
      <c r="G20" s="1912"/>
      <c r="H20" s="1912"/>
      <c r="I20" s="1913"/>
      <c r="J20" s="1911"/>
      <c r="K20" s="1912"/>
      <c r="L20" s="1912"/>
      <c r="M20" s="1912"/>
      <c r="N20" s="1912"/>
      <c r="O20" s="1912"/>
      <c r="P20" s="1912"/>
      <c r="Q20" s="1912"/>
      <c r="R20" s="1914"/>
      <c r="S20" s="1921" t="s">
        <v>609</v>
      </c>
      <c r="T20" s="1876"/>
      <c r="U20" s="1902"/>
      <c r="V20" s="1922"/>
      <c r="W20" s="1920"/>
      <c r="X20" s="1865"/>
      <c r="Y20" s="1865"/>
      <c r="Z20" s="34"/>
    </row>
    <row r="21" spans="1:26" ht="17" thickBot="1">
      <c r="A21" s="1908"/>
      <c r="B21" s="1908"/>
      <c r="C21" s="1909"/>
      <c r="D21" s="1909"/>
      <c r="E21" s="1909"/>
      <c r="F21" s="1909"/>
      <c r="G21" s="1909"/>
      <c r="H21" s="1909"/>
      <c r="I21" s="34"/>
      <c r="J21" s="34"/>
      <c r="K21" s="34"/>
      <c r="L21" s="34"/>
      <c r="M21" s="651" t="s">
        <v>559</v>
      </c>
      <c r="N21" s="669"/>
      <c r="O21" s="669"/>
      <c r="P21" s="1910"/>
      <c r="Q21" s="1910"/>
      <c r="R21" s="1902"/>
      <c r="S21" s="1902"/>
      <c r="T21" s="1903"/>
      <c r="U21" s="1903"/>
      <c r="V21" s="1902"/>
      <c r="W21" s="1902"/>
      <c r="X21" s="650"/>
      <c r="Y21" s="34"/>
      <c r="Z21" s="34"/>
    </row>
    <row r="22" spans="1:26">
      <c r="A22" s="34"/>
      <c r="B22" s="679"/>
      <c r="C22" s="1861" t="s">
        <v>610</v>
      </c>
      <c r="D22" s="1862"/>
      <c r="E22" s="1862"/>
      <c r="F22" s="1862"/>
      <c r="G22" s="1863"/>
      <c r="H22" s="680"/>
      <c r="I22" s="681"/>
      <c r="J22" s="681"/>
      <c r="K22" s="647"/>
      <c r="L22" s="1904"/>
      <c r="M22" s="1905"/>
      <c r="N22" s="1905"/>
      <c r="O22" s="1906"/>
      <c r="P22" s="1907"/>
      <c r="Q22" s="1906"/>
      <c r="R22" s="1907"/>
      <c r="S22" s="1906"/>
      <c r="T22" s="1907"/>
      <c r="U22" s="1906"/>
      <c r="V22" s="1894" t="s">
        <v>611</v>
      </c>
      <c r="W22" s="1895"/>
      <c r="X22" s="653" t="s">
        <v>612</v>
      </c>
      <c r="Y22" s="653"/>
      <c r="Z22" s="34"/>
    </row>
    <row r="23" spans="1:26">
      <c r="A23" s="34"/>
      <c r="B23" s="682" t="s">
        <v>612</v>
      </c>
      <c r="C23" s="1896"/>
      <c r="D23" s="1897"/>
      <c r="E23" s="1897"/>
      <c r="F23" s="1897"/>
      <c r="G23" s="655"/>
      <c r="H23" s="654" t="s">
        <v>613</v>
      </c>
      <c r="I23" s="656" t="s">
        <v>613</v>
      </c>
      <c r="J23" s="656" t="s">
        <v>614</v>
      </c>
      <c r="K23" s="683" t="s">
        <v>614</v>
      </c>
      <c r="L23" s="1898" t="s">
        <v>615</v>
      </c>
      <c r="M23" s="1899"/>
      <c r="N23" s="1899"/>
      <c r="O23" s="1900"/>
      <c r="P23" s="1901" t="s">
        <v>616</v>
      </c>
      <c r="Q23" s="1900"/>
      <c r="R23" s="1901" t="s">
        <v>617</v>
      </c>
      <c r="S23" s="1900"/>
      <c r="T23" s="1901" t="s">
        <v>618</v>
      </c>
      <c r="U23" s="1900"/>
      <c r="V23" s="1901" t="s">
        <v>619</v>
      </c>
      <c r="W23" s="1899"/>
      <c r="X23" s="657" t="s">
        <v>620</v>
      </c>
      <c r="Y23" s="657" t="s">
        <v>350</v>
      </c>
      <c r="Z23" s="34"/>
    </row>
    <row r="24" spans="1:26" ht="16" thickBot="1">
      <c r="A24" s="34"/>
      <c r="B24" s="684" t="s">
        <v>621</v>
      </c>
      <c r="C24" s="685" t="s">
        <v>622</v>
      </c>
      <c r="D24" s="685" t="s">
        <v>623</v>
      </c>
      <c r="E24" s="685" t="s">
        <v>624</v>
      </c>
      <c r="F24" s="685" t="s">
        <v>625</v>
      </c>
      <c r="G24" s="685" t="s">
        <v>626</v>
      </c>
      <c r="H24" s="686" t="s">
        <v>525</v>
      </c>
      <c r="I24" s="687" t="s">
        <v>111</v>
      </c>
      <c r="J24" s="687" t="s">
        <v>627</v>
      </c>
      <c r="K24" s="688" t="s">
        <v>628</v>
      </c>
      <c r="L24" s="658" t="s">
        <v>629</v>
      </c>
      <c r="M24" s="659" t="s">
        <v>630</v>
      </c>
      <c r="N24" s="659" t="s">
        <v>631</v>
      </c>
      <c r="O24" s="659" t="s">
        <v>632</v>
      </c>
      <c r="P24" s="659" t="s">
        <v>633</v>
      </c>
      <c r="Q24" s="659" t="s">
        <v>634</v>
      </c>
      <c r="R24" s="659" t="s">
        <v>635</v>
      </c>
      <c r="S24" s="659" t="s">
        <v>636</v>
      </c>
      <c r="T24" s="659" t="s">
        <v>637</v>
      </c>
      <c r="U24" s="659" t="s">
        <v>638</v>
      </c>
      <c r="V24" s="659" t="s">
        <v>637</v>
      </c>
      <c r="W24" s="673" t="s">
        <v>638</v>
      </c>
      <c r="X24" s="675" t="s">
        <v>621</v>
      </c>
      <c r="Y24" s="661" t="s">
        <v>639</v>
      </c>
      <c r="Z24" s="34"/>
    </row>
    <row r="25" spans="1:26">
      <c r="A25" s="34"/>
      <c r="B25" s="689"/>
      <c r="C25" s="690"/>
      <c r="D25" s="690"/>
      <c r="E25" s="690"/>
      <c r="F25" s="690"/>
      <c r="G25" s="690"/>
      <c r="H25" s="691"/>
      <c r="I25" s="691"/>
      <c r="J25" s="691"/>
      <c r="K25" s="692"/>
      <c r="L25" s="658"/>
      <c r="M25" s="659"/>
      <c r="N25" s="659"/>
      <c r="O25" s="659"/>
      <c r="P25" s="659"/>
      <c r="Q25" s="659"/>
      <c r="R25" s="659"/>
      <c r="S25" s="659"/>
      <c r="T25" s="659"/>
      <c r="U25" s="659"/>
      <c r="V25" s="659"/>
      <c r="W25" s="660"/>
      <c r="X25" s="674"/>
      <c r="Y25" s="663"/>
      <c r="Z25" s="34"/>
    </row>
    <row r="26" spans="1:26">
      <c r="A26" s="34"/>
      <c r="B26" s="664"/>
      <c r="C26" s="662"/>
      <c r="D26" s="662"/>
      <c r="E26" s="662"/>
      <c r="F26" s="662"/>
      <c r="G26" s="662"/>
      <c r="H26" s="662"/>
      <c r="I26" s="662"/>
      <c r="J26" s="662"/>
      <c r="K26" s="665"/>
      <c r="L26" s="664"/>
      <c r="M26" s="662"/>
      <c r="N26" s="662"/>
      <c r="O26" s="662"/>
      <c r="P26" s="662"/>
      <c r="Q26" s="662"/>
      <c r="R26" s="662"/>
      <c r="S26" s="662"/>
      <c r="T26" s="662"/>
      <c r="U26" s="662"/>
      <c r="V26" s="662"/>
      <c r="W26" s="665"/>
      <c r="X26" s="662"/>
      <c r="Y26" s="663"/>
      <c r="Z26" s="34"/>
    </row>
    <row r="27" spans="1:26">
      <c r="A27" s="34"/>
      <c r="B27" s="664"/>
      <c r="C27" s="662"/>
      <c r="D27" s="662"/>
      <c r="E27" s="662"/>
      <c r="F27" s="662"/>
      <c r="G27" s="662"/>
      <c r="H27" s="662"/>
      <c r="I27" s="662"/>
      <c r="J27" s="662"/>
      <c r="K27" s="665"/>
      <c r="L27" s="664"/>
      <c r="M27" s="662"/>
      <c r="N27" s="662"/>
      <c r="O27" s="662"/>
      <c r="P27" s="662"/>
      <c r="Q27" s="662"/>
      <c r="R27" s="662"/>
      <c r="S27" s="662"/>
      <c r="T27" s="662"/>
      <c r="U27" s="662"/>
      <c r="V27" s="662"/>
      <c r="W27" s="665"/>
      <c r="X27" s="662"/>
      <c r="Y27" s="663"/>
      <c r="Z27" s="34"/>
    </row>
    <row r="28" spans="1:26">
      <c r="A28" s="34"/>
      <c r="B28" s="664"/>
      <c r="C28" s="662"/>
      <c r="D28" s="662"/>
      <c r="E28" s="662"/>
      <c r="F28" s="662"/>
      <c r="G28" s="662"/>
      <c r="H28" s="662"/>
      <c r="I28" s="662"/>
      <c r="J28" s="662"/>
      <c r="K28" s="665"/>
      <c r="L28" s="664"/>
      <c r="M28" s="662"/>
      <c r="N28" s="662"/>
      <c r="O28" s="662"/>
      <c r="P28" s="662"/>
      <c r="Q28" s="662"/>
      <c r="R28" s="662"/>
      <c r="S28" s="662"/>
      <c r="T28" s="662"/>
      <c r="U28" s="662"/>
      <c r="V28" s="662"/>
      <c r="W28" s="665"/>
      <c r="X28" s="662"/>
      <c r="Y28" s="663"/>
      <c r="Z28" s="34"/>
    </row>
    <row r="29" spans="1:26">
      <c r="A29" s="34"/>
      <c r="B29" s="664"/>
      <c r="C29" s="662"/>
      <c r="D29" s="662"/>
      <c r="E29" s="662"/>
      <c r="F29" s="662"/>
      <c r="G29" s="662"/>
      <c r="H29" s="662"/>
      <c r="I29" s="662"/>
      <c r="J29" s="662"/>
      <c r="K29" s="665"/>
      <c r="L29" s="664"/>
      <c r="M29" s="662"/>
      <c r="N29" s="662"/>
      <c r="O29" s="662"/>
      <c r="P29" s="662"/>
      <c r="Q29" s="662"/>
      <c r="R29" s="662"/>
      <c r="S29" s="662"/>
      <c r="T29" s="662"/>
      <c r="U29" s="662"/>
      <c r="V29" s="662"/>
      <c r="W29" s="665"/>
      <c r="X29" s="662"/>
      <c r="Y29" s="663"/>
      <c r="Z29" s="34"/>
    </row>
    <row r="30" spans="1:26">
      <c r="A30" s="34"/>
      <c r="B30" s="664"/>
      <c r="C30" s="662"/>
      <c r="D30" s="662"/>
      <c r="E30" s="662"/>
      <c r="F30" s="662"/>
      <c r="G30" s="662"/>
      <c r="H30" s="662"/>
      <c r="I30" s="662"/>
      <c r="J30" s="662"/>
      <c r="K30" s="665"/>
      <c r="L30" s="664"/>
      <c r="M30" s="662"/>
      <c r="N30" s="662"/>
      <c r="O30" s="662"/>
      <c r="P30" s="662"/>
      <c r="Q30" s="662"/>
      <c r="R30" s="662"/>
      <c r="S30" s="662"/>
      <c r="T30" s="662"/>
      <c r="U30" s="662"/>
      <c r="V30" s="662"/>
      <c r="W30" s="665"/>
      <c r="X30" s="662"/>
      <c r="Y30" s="663"/>
      <c r="Z30" s="34"/>
    </row>
    <row r="31" spans="1:26">
      <c r="A31" s="34"/>
      <c r="B31" s="664"/>
      <c r="C31" s="662"/>
      <c r="D31" s="662"/>
      <c r="E31" s="662"/>
      <c r="F31" s="662"/>
      <c r="G31" s="662"/>
      <c r="H31" s="662"/>
      <c r="I31" s="662"/>
      <c r="J31" s="662"/>
      <c r="K31" s="665"/>
      <c r="L31" s="664"/>
      <c r="M31" s="662"/>
      <c r="N31" s="662"/>
      <c r="O31" s="662"/>
      <c r="P31" s="662"/>
      <c r="Q31" s="662"/>
      <c r="R31" s="662"/>
      <c r="S31" s="662"/>
      <c r="T31" s="662"/>
      <c r="U31" s="662"/>
      <c r="V31" s="662"/>
      <c r="W31" s="665"/>
      <c r="X31" s="662"/>
      <c r="Y31" s="663"/>
      <c r="Z31" s="34"/>
    </row>
    <row r="32" spans="1:26" ht="16" thickBot="1">
      <c r="A32" s="34"/>
      <c r="B32" s="666"/>
      <c r="C32" s="667"/>
      <c r="D32" s="667"/>
      <c r="E32" s="667"/>
      <c r="F32" s="667"/>
      <c r="G32" s="667"/>
      <c r="H32" s="667"/>
      <c r="I32" s="667"/>
      <c r="J32" s="667"/>
      <c r="K32" s="668"/>
      <c r="L32" s="676"/>
      <c r="M32" s="652"/>
      <c r="N32" s="652"/>
      <c r="O32" s="652"/>
      <c r="P32" s="652"/>
      <c r="Q32" s="652"/>
      <c r="R32" s="652"/>
      <c r="S32" s="652"/>
      <c r="T32" s="652"/>
      <c r="U32" s="652"/>
      <c r="V32" s="652"/>
      <c r="W32" s="677"/>
      <c r="X32" s="678"/>
      <c r="Y32" s="678"/>
      <c r="Z32" s="34"/>
    </row>
    <row r="33" spans="1:26">
      <c r="A33" s="34"/>
      <c r="B33" s="1880" t="s">
        <v>640</v>
      </c>
      <c r="C33" s="1881"/>
      <c r="D33" s="1881"/>
      <c r="E33" s="1881"/>
      <c r="F33" s="1881"/>
      <c r="G33" s="1881"/>
      <c r="H33" s="1881"/>
      <c r="I33" s="1881"/>
      <c r="J33" s="1881"/>
      <c r="K33" s="1881"/>
      <c r="L33" s="1881"/>
      <c r="M33" s="1881"/>
      <c r="N33" s="1881"/>
      <c r="O33" s="1881"/>
      <c r="P33" s="1881"/>
      <c r="Q33" s="1881"/>
      <c r="R33" s="1881"/>
      <c r="S33" s="1881"/>
      <c r="T33" s="1881"/>
      <c r="U33" s="1881"/>
      <c r="V33" s="1881"/>
      <c r="W33" s="1881"/>
      <c r="X33" s="1881"/>
      <c r="Y33" s="1882"/>
      <c r="Z33" s="34"/>
    </row>
    <row r="34" spans="1:26">
      <c r="A34" s="34"/>
      <c r="B34" s="1883"/>
      <c r="C34" s="1884"/>
      <c r="D34" s="1884"/>
      <c r="E34" s="1884"/>
      <c r="F34" s="1884"/>
      <c r="G34" s="1884"/>
      <c r="H34" s="1884"/>
      <c r="I34" s="1884"/>
      <c r="J34" s="1884"/>
      <c r="K34" s="1884"/>
      <c r="L34" s="1884"/>
      <c r="M34" s="1884"/>
      <c r="N34" s="1884"/>
      <c r="O34" s="1884"/>
      <c r="P34" s="1884"/>
      <c r="Q34" s="1884"/>
      <c r="R34" s="1884"/>
      <c r="S34" s="1884"/>
      <c r="T34" s="1884"/>
      <c r="U34" s="1884"/>
      <c r="V34" s="1884"/>
      <c r="W34" s="1884"/>
      <c r="X34" s="1884"/>
      <c r="Y34" s="1885"/>
      <c r="Z34" s="34"/>
    </row>
    <row r="35" spans="1:26" ht="16" thickBot="1">
      <c r="A35" s="34"/>
      <c r="B35" s="1883"/>
      <c r="C35" s="1884"/>
      <c r="D35" s="1884"/>
      <c r="E35" s="1884"/>
      <c r="F35" s="1884"/>
      <c r="G35" s="1884"/>
      <c r="H35" s="1884"/>
      <c r="I35" s="1886"/>
      <c r="J35" s="1886"/>
      <c r="K35" s="1886"/>
      <c r="L35" s="1886"/>
      <c r="M35" s="1886"/>
      <c r="N35" s="1886"/>
      <c r="O35" s="1886"/>
      <c r="P35" s="1886"/>
      <c r="Q35" s="1886"/>
      <c r="R35" s="1886"/>
      <c r="S35" s="1886"/>
      <c r="T35" s="1886"/>
      <c r="U35" s="1886"/>
      <c r="V35" s="1886"/>
      <c r="W35" s="1886"/>
      <c r="X35" s="1886"/>
      <c r="Y35" s="1887"/>
      <c r="Z35" s="34"/>
    </row>
    <row r="36" spans="1:26" ht="16" thickBot="1">
      <c r="A36" s="34"/>
      <c r="B36" s="1888" t="s">
        <v>583</v>
      </c>
      <c r="C36" s="1889"/>
      <c r="D36" s="1874"/>
      <c r="E36" s="1875"/>
      <c r="F36" s="1875"/>
      <c r="G36" s="1875"/>
      <c r="H36" s="1875"/>
      <c r="I36" s="1880" t="s">
        <v>579</v>
      </c>
      <c r="J36" s="1882"/>
      <c r="K36" s="1880" t="s">
        <v>111</v>
      </c>
      <c r="L36" s="1881"/>
      <c r="M36" s="1882"/>
      <c r="N36" s="1891" t="s">
        <v>580</v>
      </c>
      <c r="O36" s="1891"/>
      <c r="P36" s="1864"/>
      <c r="Q36" s="1865"/>
      <c r="R36" s="1865"/>
      <c r="S36" s="1866"/>
      <c r="T36" s="34"/>
      <c r="U36" s="34"/>
      <c r="V36" s="34"/>
      <c r="W36" s="34"/>
      <c r="X36" s="1870" t="s">
        <v>111</v>
      </c>
      <c r="Y36" s="1872"/>
      <c r="Z36" s="34"/>
    </row>
    <row r="37" spans="1:26" ht="16" thickBot="1">
      <c r="A37" s="34"/>
      <c r="B37" s="1892" t="s">
        <v>642</v>
      </c>
      <c r="C37" s="1893"/>
      <c r="D37" s="1874"/>
      <c r="E37" s="1875"/>
      <c r="F37" s="1875"/>
      <c r="G37" s="1875"/>
      <c r="H37" s="1875"/>
      <c r="I37" s="1890"/>
      <c r="J37" s="1887"/>
      <c r="K37" s="1890"/>
      <c r="L37" s="1886"/>
      <c r="M37" s="1887"/>
      <c r="N37" s="1876" t="s">
        <v>581</v>
      </c>
      <c r="O37" s="1876"/>
      <c r="P37" s="1867"/>
      <c r="Q37" s="1868"/>
      <c r="R37" s="1868"/>
      <c r="S37" s="1869"/>
      <c r="T37" s="34"/>
      <c r="U37" s="34"/>
      <c r="V37" s="34"/>
      <c r="W37" s="34"/>
      <c r="X37" s="1871"/>
      <c r="Y37" s="1873"/>
      <c r="Z37" s="34"/>
    </row>
    <row r="38" spans="1:26">
      <c r="A38" s="243"/>
      <c r="B38" s="1877"/>
      <c r="C38" s="1877"/>
      <c r="D38" s="1877"/>
      <c r="E38" s="1877"/>
      <c r="F38" s="1877"/>
      <c r="G38" s="1877"/>
      <c r="H38" s="1877"/>
      <c r="I38" s="1878"/>
      <c r="J38" s="1878"/>
      <c r="K38" s="243"/>
      <c r="L38" s="1859"/>
      <c r="M38" s="1859"/>
      <c r="N38" s="1879"/>
      <c r="O38" s="1879"/>
      <c r="P38" s="1859"/>
      <c r="Q38" s="1859"/>
      <c r="R38" s="1859"/>
      <c r="S38" s="1859"/>
      <c r="T38" s="1859"/>
      <c r="U38" s="1859"/>
      <c r="V38" s="1859"/>
      <c r="W38" s="1859"/>
      <c r="X38" s="1860"/>
      <c r="Y38" s="1860"/>
      <c r="Z38" s="243"/>
    </row>
  </sheetData>
  <mergeCells count="140">
    <mergeCell ref="B3:C3"/>
    <mergeCell ref="B1:H1"/>
    <mergeCell ref="I1:Y1"/>
    <mergeCell ref="A2:B2"/>
    <mergeCell ref="C2:D2"/>
    <mergeCell ref="E2:F2"/>
    <mergeCell ref="G2:H2"/>
    <mergeCell ref="J2:U2"/>
    <mergeCell ref="V2:W2"/>
    <mergeCell ref="V3:W3"/>
    <mergeCell ref="D3:G3"/>
    <mergeCell ref="I3:J3"/>
    <mergeCell ref="K3:Q3"/>
    <mergeCell ref="V4:W4"/>
    <mergeCell ref="V5:W5"/>
    <mergeCell ref="B4:C4"/>
    <mergeCell ref="D4:G4"/>
    <mergeCell ref="I4:J4"/>
    <mergeCell ref="K4:Q4"/>
    <mergeCell ref="V6:W6"/>
    <mergeCell ref="P7:Q7"/>
    <mergeCell ref="V7:W7"/>
    <mergeCell ref="B6:E6"/>
    <mergeCell ref="F6:J6"/>
    <mergeCell ref="P6:Q6"/>
    <mergeCell ref="C7:E7"/>
    <mergeCell ref="J7:O7"/>
    <mergeCell ref="T8:U8"/>
    <mergeCell ref="V8:W8"/>
    <mergeCell ref="B9:D9"/>
    <mergeCell ref="L9:M9"/>
    <mergeCell ref="N9:O9"/>
    <mergeCell ref="Q9:R9"/>
    <mergeCell ref="S9:T9"/>
    <mergeCell ref="V9:W9"/>
    <mergeCell ref="F9:H9"/>
    <mergeCell ref="B8:C8"/>
    <mergeCell ref="D8:J8"/>
    <mergeCell ref="L8:M8"/>
    <mergeCell ref="N8:O8"/>
    <mergeCell ref="P8:Q8"/>
    <mergeCell ref="R8:S8"/>
    <mergeCell ref="S10:T10"/>
    <mergeCell ref="V10:W10"/>
    <mergeCell ref="A11:B11"/>
    <mergeCell ref="C11:D11"/>
    <mergeCell ref="E11:F11"/>
    <mergeCell ref="G11:H11"/>
    <mergeCell ref="R11:S11"/>
    <mergeCell ref="T11:U11"/>
    <mergeCell ref="B10:C10"/>
    <mergeCell ref="D10:E10"/>
    <mergeCell ref="F10:G10"/>
    <mergeCell ref="L10:M10"/>
    <mergeCell ref="N10:O10"/>
    <mergeCell ref="Q10:R10"/>
    <mergeCell ref="S13:T13"/>
    <mergeCell ref="U13:V13"/>
    <mergeCell ref="W13:X13"/>
    <mergeCell ref="B14:I14"/>
    <mergeCell ref="J14:R14"/>
    <mergeCell ref="S14:T14"/>
    <mergeCell ref="U14:V14"/>
    <mergeCell ref="W14:X14"/>
    <mergeCell ref="B12:I13"/>
    <mergeCell ref="J11:Q13"/>
    <mergeCell ref="V11:W11"/>
    <mergeCell ref="S12:T12"/>
    <mergeCell ref="U12:V12"/>
    <mergeCell ref="W12:X12"/>
    <mergeCell ref="B15:I15"/>
    <mergeCell ref="J15:R15"/>
    <mergeCell ref="S15:T15"/>
    <mergeCell ref="U15:V15"/>
    <mergeCell ref="W15:Y16"/>
    <mergeCell ref="B16:I16"/>
    <mergeCell ref="J16:R16"/>
    <mergeCell ref="S16:T16"/>
    <mergeCell ref="U16:V16"/>
    <mergeCell ref="W19:Y20"/>
    <mergeCell ref="B20:I20"/>
    <mergeCell ref="J20:R20"/>
    <mergeCell ref="S20:T20"/>
    <mergeCell ref="U20:V20"/>
    <mergeCell ref="B17:I17"/>
    <mergeCell ref="J17:R17"/>
    <mergeCell ref="S17:T17"/>
    <mergeCell ref="U17:V17"/>
    <mergeCell ref="W17:Y18"/>
    <mergeCell ref="B18:I18"/>
    <mergeCell ref="J18:R18"/>
    <mergeCell ref="S18:T18"/>
    <mergeCell ref="U18:V18"/>
    <mergeCell ref="A21:B21"/>
    <mergeCell ref="C21:D21"/>
    <mergeCell ref="E21:F21"/>
    <mergeCell ref="G21:H21"/>
    <mergeCell ref="P21:Q21"/>
    <mergeCell ref="B19:I19"/>
    <mergeCell ref="J19:R19"/>
    <mergeCell ref="S19:T19"/>
    <mergeCell ref="U19:V19"/>
    <mergeCell ref="E23:F23"/>
    <mergeCell ref="L23:O23"/>
    <mergeCell ref="P23:Q23"/>
    <mergeCell ref="R23:S23"/>
    <mergeCell ref="T23:U23"/>
    <mergeCell ref="V23:W23"/>
    <mergeCell ref="R21:S21"/>
    <mergeCell ref="T21:U21"/>
    <mergeCell ref="V21:W21"/>
    <mergeCell ref="L22:M22"/>
    <mergeCell ref="N22:O22"/>
    <mergeCell ref="P22:Q22"/>
    <mergeCell ref="R22:S22"/>
    <mergeCell ref="T22:U22"/>
    <mergeCell ref="R38:S38"/>
    <mergeCell ref="T38:U38"/>
    <mergeCell ref="V38:W38"/>
    <mergeCell ref="X38:Y38"/>
    <mergeCell ref="C22:G22"/>
    <mergeCell ref="P36:S37"/>
    <mergeCell ref="X36:X37"/>
    <mergeCell ref="Y36:Y37"/>
    <mergeCell ref="D36:H36"/>
    <mergeCell ref="N37:O37"/>
    <mergeCell ref="B38:H38"/>
    <mergeCell ref="I38:J38"/>
    <mergeCell ref="L38:M38"/>
    <mergeCell ref="N38:O38"/>
    <mergeCell ref="P38:Q38"/>
    <mergeCell ref="D37:H37"/>
    <mergeCell ref="B33:Y35"/>
    <mergeCell ref="B36:C36"/>
    <mergeCell ref="I36:J37"/>
    <mergeCell ref="K36:M37"/>
    <mergeCell ref="N36:O36"/>
    <mergeCell ref="B37:C37"/>
    <mergeCell ref="V22:W22"/>
    <mergeCell ref="C23:D23"/>
  </mergeCells>
  <pageMargins left="0.7" right="0.7" top="0.75" bottom="0.75" header="0.3" footer="0.3"/>
  <pageSetup scale="47" orientation="landscape" r:id="rId1"/>
  <headerFooter>
    <oddFooter>&amp;L 1AF0003 &amp;A&amp;C&amp;KFF0000Printed Copy Uncontrolled.  
Latest Edition on AMG Intranet Site (http://ride.amgeneralintranet.com)&amp;RRev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21" r:id="rId4" name="Check Box 9">
              <controlPr locked="0" defaultSize="0" autoFill="0" autoLine="0" autoPict="0">
                <anchor moveWithCells="1">
                  <from>
                    <xdr:col>7</xdr:col>
                    <xdr:colOff>76200</xdr:colOff>
                    <xdr:row>7</xdr:row>
                    <xdr:rowOff>177800</xdr:rowOff>
                  </from>
                  <to>
                    <xdr:col>7</xdr:col>
                    <xdr:colOff>381000</xdr:colOff>
                    <xdr:row>9</xdr:row>
                    <xdr:rowOff>25400</xdr:rowOff>
                  </to>
                </anchor>
              </controlPr>
            </control>
          </mc:Choice>
        </mc:AlternateContent>
        <mc:AlternateContent xmlns:mc="http://schemas.openxmlformats.org/markup-compatibility/2006">
          <mc:Choice Requires="x14">
            <control shapeId="141322" r:id="rId5" name="Check Box 10">
              <controlPr locked="0" defaultSize="0" autoFill="0" autoLine="0" autoPict="0">
                <anchor moveWithCells="1">
                  <from>
                    <xdr:col>17</xdr:col>
                    <xdr:colOff>177800</xdr:colOff>
                    <xdr:row>7</xdr:row>
                    <xdr:rowOff>177800</xdr:rowOff>
                  </from>
                  <to>
                    <xdr:col>17</xdr:col>
                    <xdr:colOff>482600</xdr:colOff>
                    <xdr:row>9</xdr:row>
                    <xdr:rowOff>25400</xdr:rowOff>
                  </to>
                </anchor>
              </controlPr>
            </control>
          </mc:Choice>
        </mc:AlternateContent>
        <mc:AlternateContent xmlns:mc="http://schemas.openxmlformats.org/markup-compatibility/2006">
          <mc:Choice Requires="x14">
            <control shapeId="141323" r:id="rId6" name="Check Box 11">
              <controlPr locked="0" defaultSize="0" autoFill="0" autoLine="0" autoPict="0">
                <anchor moveWithCells="1">
                  <from>
                    <xdr:col>17</xdr:col>
                    <xdr:colOff>546100</xdr:colOff>
                    <xdr:row>8</xdr:row>
                    <xdr:rowOff>177800</xdr:rowOff>
                  </from>
                  <to>
                    <xdr:col>18</xdr:col>
                    <xdr:colOff>241300</xdr:colOff>
                    <xdr:row>10</xdr:row>
                    <xdr:rowOff>25400</xdr:rowOff>
                  </to>
                </anchor>
              </controlPr>
            </control>
          </mc:Choice>
        </mc:AlternateContent>
        <mc:AlternateContent xmlns:mc="http://schemas.openxmlformats.org/markup-compatibility/2006">
          <mc:Choice Requires="x14">
            <control shapeId="141324" r:id="rId7" name="Check Box 12">
              <controlPr locked="0" defaultSize="0" autoFill="0" autoLine="0" autoPict="0">
                <anchor moveWithCells="1">
                  <from>
                    <xdr:col>6</xdr:col>
                    <xdr:colOff>139700</xdr:colOff>
                    <xdr:row>8</xdr:row>
                    <xdr:rowOff>177800</xdr:rowOff>
                  </from>
                  <to>
                    <xdr:col>6</xdr:col>
                    <xdr:colOff>444500</xdr:colOff>
                    <xdr:row>10</xdr:row>
                    <xdr:rowOff>25400</xdr:rowOff>
                  </to>
                </anchor>
              </controlPr>
            </control>
          </mc:Choice>
        </mc:AlternateContent>
        <mc:AlternateContent xmlns:mc="http://schemas.openxmlformats.org/markup-compatibility/2006">
          <mc:Choice Requires="x14">
            <control shapeId="141325" r:id="rId8" name="Check Box 13">
              <controlPr locked="0" defaultSize="0" autoFill="0" autoLine="0" autoPict="0">
                <anchor moveWithCells="1">
                  <from>
                    <xdr:col>10</xdr:col>
                    <xdr:colOff>1511300</xdr:colOff>
                    <xdr:row>8</xdr:row>
                    <xdr:rowOff>165100</xdr:rowOff>
                  </from>
                  <to>
                    <xdr:col>11</xdr:col>
                    <xdr:colOff>50800</xdr:colOff>
                    <xdr:row>10</xdr:row>
                    <xdr:rowOff>25400</xdr:rowOff>
                  </to>
                </anchor>
              </controlPr>
            </control>
          </mc:Choice>
        </mc:AlternateContent>
        <mc:AlternateContent xmlns:mc="http://schemas.openxmlformats.org/markup-compatibility/2006">
          <mc:Choice Requires="x14">
            <control shapeId="141326" r:id="rId9" name="Check Box 14">
              <controlPr locked="0" defaultSize="0" autoFill="0" autoLine="0" autoPict="0">
                <anchor moveWithCells="1">
                  <from>
                    <xdr:col>10</xdr:col>
                    <xdr:colOff>812800</xdr:colOff>
                    <xdr:row>7</xdr:row>
                    <xdr:rowOff>177800</xdr:rowOff>
                  </from>
                  <to>
                    <xdr:col>10</xdr:col>
                    <xdr:colOff>1117600</xdr:colOff>
                    <xdr:row>9</xdr:row>
                    <xdr:rowOff>25400</xdr:rowOff>
                  </to>
                </anchor>
              </controlPr>
            </control>
          </mc:Choice>
        </mc:AlternateContent>
        <mc:AlternateContent xmlns:mc="http://schemas.openxmlformats.org/markup-compatibility/2006">
          <mc:Choice Requires="x14">
            <control shapeId="141327" r:id="rId10" name="Check Box 15">
              <controlPr locked="0" defaultSize="0" autoFill="0" autoLine="0" autoPict="0">
                <anchor moveWithCells="1">
                  <from>
                    <xdr:col>21</xdr:col>
                    <xdr:colOff>393700</xdr:colOff>
                    <xdr:row>7</xdr:row>
                    <xdr:rowOff>165100</xdr:rowOff>
                  </from>
                  <to>
                    <xdr:col>22</xdr:col>
                    <xdr:colOff>88900</xdr:colOff>
                    <xdr:row>9</xdr:row>
                    <xdr:rowOff>25400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B380-6243-4B22-A290-29CB8D2AF163}">
  <sheetPr codeName="Sheet34"/>
  <dimension ref="A1:BO28"/>
  <sheetViews>
    <sheetView windowProtection="1" showGridLines="0" showRuler="0" view="pageLayout" topLeftCell="A3" zoomScaleNormal="70" workbookViewId="0">
      <selection activeCell="AB17" sqref="AB17:AU17"/>
    </sheetView>
  </sheetViews>
  <sheetFormatPr baseColWidth="10" defaultColWidth="2.83203125" defaultRowHeight="15"/>
  <cols>
    <col min="1" max="52" width="1.6640625" style="244" customWidth="1"/>
    <col min="53" max="68" width="1.6640625" customWidth="1"/>
  </cols>
  <sheetData>
    <row r="1" spans="1:67">
      <c r="A1" s="622"/>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row>
    <row r="2" spans="1:67" ht="92">
      <c r="A2" s="622"/>
      <c r="B2" s="1968" t="s">
        <v>466</v>
      </c>
      <c r="C2" s="1968"/>
      <c r="D2" s="1968"/>
      <c r="E2" s="1968"/>
      <c r="F2" s="1968"/>
      <c r="G2" s="1968"/>
      <c r="H2" s="1968"/>
      <c r="I2" s="1968"/>
      <c r="J2" s="1968"/>
      <c r="K2" s="1968"/>
      <c r="L2" s="1968"/>
      <c r="M2" s="1968"/>
      <c r="N2" s="1968"/>
      <c r="O2" s="1968"/>
      <c r="P2" s="1968"/>
      <c r="Q2" s="1968"/>
      <c r="R2" s="1968"/>
      <c r="S2" s="1968"/>
      <c r="T2" s="1968"/>
      <c r="U2" s="1968"/>
      <c r="V2" s="1968"/>
      <c r="W2" s="1968"/>
      <c r="X2" s="1968"/>
      <c r="Y2" s="1968"/>
      <c r="Z2" s="1968"/>
      <c r="AA2" s="1968"/>
      <c r="AB2" s="1968"/>
      <c r="AC2" s="1968"/>
      <c r="AD2" s="1968"/>
      <c r="AE2" s="1968"/>
      <c r="AF2" s="1968"/>
      <c r="AG2" s="1968"/>
      <c r="AH2" s="1968"/>
      <c r="AI2" s="1968"/>
      <c r="AJ2" s="1968"/>
      <c r="AK2" s="1968"/>
      <c r="AL2" s="1968"/>
      <c r="AM2" s="1968"/>
      <c r="AN2" s="1968"/>
      <c r="AO2" s="1968"/>
      <c r="AP2" s="1968"/>
      <c r="AQ2" s="1968"/>
      <c r="AR2" s="1968"/>
      <c r="AS2" s="1968"/>
      <c r="AT2" s="1968"/>
      <c r="AU2" s="1968"/>
      <c r="AV2" s="1968"/>
      <c r="AW2" s="1968"/>
      <c r="AX2" s="1968"/>
      <c r="AY2" s="1968"/>
      <c r="AZ2" s="623"/>
      <c r="BA2" s="219"/>
      <c r="BB2" s="219"/>
      <c r="BC2" s="219"/>
      <c r="BD2" s="219"/>
      <c r="BE2" s="219"/>
      <c r="BF2" s="219"/>
      <c r="BG2" s="219"/>
      <c r="BH2" s="219"/>
      <c r="BI2" s="219"/>
      <c r="BJ2" s="219"/>
      <c r="BK2" s="219"/>
      <c r="BL2" s="219"/>
      <c r="BM2" s="219"/>
      <c r="BN2" s="219"/>
      <c r="BO2" s="219"/>
    </row>
    <row r="3" spans="1:67" ht="69.75" customHeight="1">
      <c r="A3" s="622"/>
      <c r="B3" s="1969" t="s">
        <v>467</v>
      </c>
      <c r="C3" s="1969"/>
      <c r="D3" s="1969"/>
      <c r="E3" s="1969"/>
      <c r="F3" s="1969"/>
      <c r="G3" s="1969"/>
      <c r="H3" s="1969"/>
      <c r="I3" s="1969"/>
      <c r="J3" s="1969"/>
      <c r="K3" s="1969"/>
      <c r="L3" s="1969"/>
      <c r="M3" s="1969"/>
      <c r="N3" s="1969"/>
      <c r="O3" s="1969"/>
      <c r="P3" s="1969"/>
      <c r="Q3" s="1969"/>
      <c r="R3" s="1969"/>
      <c r="S3" s="1969"/>
      <c r="T3" s="1969"/>
      <c r="U3" s="1969"/>
      <c r="V3" s="1969"/>
      <c r="W3" s="1969"/>
      <c r="X3" s="1969"/>
      <c r="Y3" s="1969"/>
      <c r="Z3" s="1969"/>
      <c r="AA3" s="1969"/>
      <c r="AB3" s="1969"/>
      <c r="AC3" s="1969"/>
      <c r="AD3" s="1969"/>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622"/>
    </row>
    <row r="4" spans="1:67">
      <c r="A4" s="622"/>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2"/>
      <c r="AV4" s="622"/>
      <c r="AW4" s="622"/>
      <c r="AX4" s="622"/>
      <c r="AY4" s="622"/>
      <c r="AZ4" s="622"/>
    </row>
    <row r="5" spans="1:67" ht="51" customHeight="1">
      <c r="A5" s="622"/>
      <c r="B5" s="1970" t="s">
        <v>468</v>
      </c>
      <c r="C5" s="1970"/>
      <c r="D5" s="1970"/>
      <c r="E5" s="1970"/>
      <c r="F5" s="1970"/>
      <c r="G5" s="1970"/>
      <c r="H5" s="1970"/>
      <c r="I5" s="1970"/>
      <c r="J5" s="1970"/>
      <c r="K5" s="1970"/>
      <c r="L5" s="1970"/>
      <c r="M5" s="1970"/>
      <c r="N5" s="1970"/>
      <c r="O5" s="1970"/>
      <c r="P5" s="1970"/>
      <c r="Q5" s="1970"/>
      <c r="R5" s="1970"/>
      <c r="S5" s="1970"/>
      <c r="T5" s="1970"/>
      <c r="U5" s="1970"/>
      <c r="V5" s="1970"/>
      <c r="W5" s="1970"/>
      <c r="X5" s="1970"/>
      <c r="Y5" s="1970"/>
      <c r="Z5" s="1970"/>
      <c r="AA5" s="1970"/>
      <c r="AB5" s="1970"/>
      <c r="AC5" s="1970"/>
      <c r="AD5" s="1970"/>
      <c r="AE5" s="1970"/>
      <c r="AF5" s="1970"/>
      <c r="AG5" s="1970"/>
      <c r="AH5" s="1970"/>
      <c r="AI5" s="1970"/>
      <c r="AJ5" s="1970"/>
      <c r="AK5" s="1970"/>
      <c r="AL5" s="1970"/>
      <c r="AM5" s="1970"/>
      <c r="AN5" s="1970"/>
      <c r="AO5" s="1970"/>
      <c r="AP5" s="1970"/>
      <c r="AQ5" s="1970"/>
      <c r="AR5" s="1970"/>
      <c r="AS5" s="1970"/>
      <c r="AT5" s="1970"/>
      <c r="AU5" s="1970"/>
      <c r="AV5" s="1970"/>
      <c r="AW5" s="1970"/>
      <c r="AX5" s="1970"/>
      <c r="AY5" s="1970"/>
      <c r="AZ5" s="624"/>
      <c r="BA5" s="220"/>
      <c r="BB5" s="220"/>
      <c r="BC5" s="220"/>
      <c r="BD5" s="220"/>
      <c r="BE5" s="220"/>
      <c r="BF5" s="220"/>
      <c r="BG5" s="220"/>
      <c r="BH5" s="220"/>
      <c r="BI5" s="220"/>
      <c r="BJ5" s="220"/>
      <c r="BK5" s="220"/>
      <c r="BL5" s="220"/>
      <c r="BM5" s="220"/>
      <c r="BN5" s="220"/>
      <c r="BO5" s="220"/>
    </row>
    <row r="6" spans="1:67" ht="24" customHeight="1">
      <c r="A6" s="622"/>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2"/>
      <c r="AY6" s="622"/>
      <c r="AZ6" s="622"/>
    </row>
    <row r="7" spans="1:67" ht="15" customHeight="1" thickBot="1">
      <c r="A7" s="622"/>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2"/>
      <c r="AO7" s="622"/>
      <c r="AP7" s="622"/>
      <c r="AQ7" s="622"/>
      <c r="AR7" s="622"/>
      <c r="AS7" s="622"/>
      <c r="AT7" s="622"/>
      <c r="AU7" s="622"/>
      <c r="AV7" s="622"/>
      <c r="AW7" s="622"/>
      <c r="AX7" s="622"/>
      <c r="AY7" s="622"/>
      <c r="AZ7" s="622"/>
    </row>
    <row r="8" spans="1:67" ht="15" customHeight="1" thickBot="1">
      <c r="A8" s="622"/>
      <c r="B8" s="622"/>
      <c r="C8" s="622"/>
      <c r="D8" s="622"/>
      <c r="E8" s="622"/>
      <c r="F8" s="622"/>
      <c r="G8" s="1971" t="s">
        <v>462</v>
      </c>
      <c r="H8" s="1972"/>
      <c r="I8" s="1972"/>
      <c r="J8" s="1972"/>
      <c r="K8" s="1972"/>
      <c r="L8" s="1972"/>
      <c r="M8" s="1972"/>
      <c r="N8" s="1972"/>
      <c r="O8" s="1972"/>
      <c r="P8" s="1972"/>
      <c r="Q8" s="1972"/>
      <c r="R8" s="1972"/>
      <c r="S8" s="1972"/>
      <c r="T8" s="1972"/>
      <c r="U8" s="1972"/>
      <c r="V8" s="1972"/>
      <c r="W8" s="1972"/>
      <c r="X8" s="1972"/>
      <c r="Y8" s="1972"/>
      <c r="Z8" s="1972"/>
      <c r="AA8" s="1972"/>
      <c r="AB8" s="1972"/>
      <c r="AC8" s="1972"/>
      <c r="AD8" s="1972"/>
      <c r="AE8" s="1972"/>
      <c r="AF8" s="1972"/>
      <c r="AG8" s="1972"/>
      <c r="AH8" s="1972"/>
      <c r="AI8" s="1972"/>
      <c r="AJ8" s="1972"/>
      <c r="AK8" s="1972"/>
      <c r="AL8" s="1972"/>
      <c r="AM8" s="1972"/>
      <c r="AN8" s="1972"/>
      <c r="AO8" s="1972"/>
      <c r="AP8" s="1972"/>
      <c r="AQ8" s="1972"/>
      <c r="AR8" s="1972"/>
      <c r="AS8" s="1972"/>
      <c r="AT8" s="1972"/>
      <c r="AU8" s="1973"/>
      <c r="AV8" s="625"/>
      <c r="AW8" s="625"/>
      <c r="AX8" s="625"/>
      <c r="AY8" s="625"/>
      <c r="AZ8" s="622"/>
    </row>
    <row r="9" spans="1:67" ht="26">
      <c r="A9" s="622"/>
      <c r="B9" s="622"/>
      <c r="C9" s="622"/>
      <c r="D9" s="622"/>
      <c r="E9" s="622"/>
      <c r="F9" s="622"/>
      <c r="G9" s="1974" t="s">
        <v>84</v>
      </c>
      <c r="H9" s="1975"/>
      <c r="I9" s="1975"/>
      <c r="J9" s="1975"/>
      <c r="K9" s="1975"/>
      <c r="L9" s="1975"/>
      <c r="M9" s="1975"/>
      <c r="N9" s="1975"/>
      <c r="O9" s="1975"/>
      <c r="P9" s="1975"/>
      <c r="Q9" s="1975"/>
      <c r="R9" s="1975"/>
      <c r="S9" s="1975"/>
      <c r="T9" s="1975"/>
      <c r="U9" s="1975"/>
      <c r="V9" s="1975"/>
      <c r="W9" s="1975"/>
      <c r="X9" s="1975"/>
      <c r="Y9" s="1975"/>
      <c r="Z9" s="1975"/>
      <c r="AA9" s="1976"/>
      <c r="AB9" s="1977">
        <f>Information!D19</f>
        <v>0</v>
      </c>
      <c r="AC9" s="1978"/>
      <c r="AD9" s="1978"/>
      <c r="AE9" s="1978"/>
      <c r="AF9" s="1978"/>
      <c r="AG9" s="1978"/>
      <c r="AH9" s="1978"/>
      <c r="AI9" s="1978"/>
      <c r="AJ9" s="1978"/>
      <c r="AK9" s="1978"/>
      <c r="AL9" s="1978"/>
      <c r="AM9" s="1978"/>
      <c r="AN9" s="1978"/>
      <c r="AO9" s="1978"/>
      <c r="AP9" s="1978"/>
      <c r="AQ9" s="1978"/>
      <c r="AR9" s="1978"/>
      <c r="AS9" s="1978"/>
      <c r="AT9" s="1978"/>
      <c r="AU9" s="1979"/>
      <c r="AV9" s="626"/>
      <c r="AW9" s="626"/>
      <c r="AX9" s="627"/>
      <c r="AY9" s="627"/>
      <c r="AZ9" s="622"/>
    </row>
    <row r="10" spans="1:67" ht="26">
      <c r="A10" s="622"/>
      <c r="B10" s="622"/>
      <c r="C10" s="622"/>
      <c r="D10" s="622"/>
      <c r="E10" s="622"/>
      <c r="F10" s="622"/>
      <c r="G10" s="1980" t="s">
        <v>480</v>
      </c>
      <c r="H10" s="1981"/>
      <c r="I10" s="1981"/>
      <c r="J10" s="1981"/>
      <c r="K10" s="1981"/>
      <c r="L10" s="1981"/>
      <c r="M10" s="1981"/>
      <c r="N10" s="1981"/>
      <c r="O10" s="1981"/>
      <c r="P10" s="1981"/>
      <c r="Q10" s="1981"/>
      <c r="R10" s="1981"/>
      <c r="S10" s="1981"/>
      <c r="T10" s="1981"/>
      <c r="U10" s="1981"/>
      <c r="V10" s="1981"/>
      <c r="W10" s="1981"/>
      <c r="X10" s="1981"/>
      <c r="Y10" s="1981"/>
      <c r="Z10" s="1981"/>
      <c r="AA10" s="1982"/>
      <c r="AB10" s="1983">
        <f>Information!D20</f>
        <v>0</v>
      </c>
      <c r="AC10" s="1984"/>
      <c r="AD10" s="1984"/>
      <c r="AE10" s="1984"/>
      <c r="AF10" s="1984"/>
      <c r="AG10" s="1984"/>
      <c r="AH10" s="1984"/>
      <c r="AI10" s="1984"/>
      <c r="AJ10" s="1984"/>
      <c r="AK10" s="1984"/>
      <c r="AL10" s="1984"/>
      <c r="AM10" s="1984"/>
      <c r="AN10" s="1984"/>
      <c r="AO10" s="1984"/>
      <c r="AP10" s="1984"/>
      <c r="AQ10" s="1984"/>
      <c r="AR10" s="1984"/>
      <c r="AS10" s="1984"/>
      <c r="AT10" s="1984"/>
      <c r="AU10" s="1985"/>
      <c r="AV10" s="626"/>
      <c r="AW10" s="626"/>
      <c r="AX10" s="627"/>
      <c r="AY10" s="627"/>
      <c r="AZ10" s="622"/>
    </row>
    <row r="11" spans="1:67" ht="26">
      <c r="A11" s="622"/>
      <c r="B11" s="622"/>
      <c r="C11" s="622"/>
      <c r="D11" s="622"/>
      <c r="E11" s="622"/>
      <c r="F11" s="622"/>
      <c r="G11" s="1980" t="s">
        <v>477</v>
      </c>
      <c r="H11" s="1981"/>
      <c r="I11" s="1981"/>
      <c r="J11" s="1981"/>
      <c r="K11" s="1981"/>
      <c r="L11" s="1981"/>
      <c r="M11" s="1981"/>
      <c r="N11" s="1981"/>
      <c r="O11" s="1981"/>
      <c r="P11" s="1981"/>
      <c r="Q11" s="1981"/>
      <c r="R11" s="1981"/>
      <c r="S11" s="1981"/>
      <c r="T11" s="1981"/>
      <c r="U11" s="1981"/>
      <c r="V11" s="1981"/>
      <c r="W11" s="1981"/>
      <c r="X11" s="1981"/>
      <c r="Y11" s="1981"/>
      <c r="Z11" s="1981"/>
      <c r="AA11" s="628"/>
      <c r="AB11" s="1989"/>
      <c r="AC11" s="1990"/>
      <c r="AD11" s="1990"/>
      <c r="AE11" s="1990"/>
      <c r="AF11" s="1990"/>
      <c r="AG11" s="1990"/>
      <c r="AH11" s="1990"/>
      <c r="AI11" s="1990"/>
      <c r="AJ11" s="1990"/>
      <c r="AK11" s="1990"/>
      <c r="AL11" s="1990"/>
      <c r="AM11" s="1990"/>
      <c r="AN11" s="1990"/>
      <c r="AO11" s="1990"/>
      <c r="AP11" s="1990"/>
      <c r="AQ11" s="1990"/>
      <c r="AR11" s="1990"/>
      <c r="AS11" s="1990"/>
      <c r="AT11" s="1990"/>
      <c r="AU11" s="1991"/>
      <c r="AV11" s="627"/>
      <c r="AW11" s="627"/>
      <c r="AX11" s="627"/>
      <c r="AY11" s="627"/>
      <c r="AZ11" s="625"/>
    </row>
    <row r="12" spans="1:67" ht="22.5" customHeight="1">
      <c r="A12" s="622"/>
      <c r="B12" s="622"/>
      <c r="C12" s="622"/>
      <c r="D12" s="622"/>
      <c r="E12" s="622"/>
      <c r="F12" s="622"/>
      <c r="G12" s="1980" t="s">
        <v>72</v>
      </c>
      <c r="H12" s="1981"/>
      <c r="I12" s="1981"/>
      <c r="J12" s="1981"/>
      <c r="K12" s="1981"/>
      <c r="L12" s="1981"/>
      <c r="M12" s="1981"/>
      <c r="N12" s="1981"/>
      <c r="O12" s="1981"/>
      <c r="P12" s="1981"/>
      <c r="Q12" s="1981"/>
      <c r="R12" s="1981"/>
      <c r="S12" s="1981"/>
      <c r="T12" s="1981"/>
      <c r="U12" s="1981"/>
      <c r="V12" s="1981"/>
      <c r="W12" s="1981"/>
      <c r="X12" s="1981"/>
      <c r="Y12" s="1981"/>
      <c r="Z12" s="1981"/>
      <c r="AA12" s="1982"/>
      <c r="AB12" s="1986">
        <f>Information!D2</f>
        <v>0</v>
      </c>
      <c r="AC12" s="1987"/>
      <c r="AD12" s="1987"/>
      <c r="AE12" s="1987"/>
      <c r="AF12" s="1987"/>
      <c r="AG12" s="1987"/>
      <c r="AH12" s="1987"/>
      <c r="AI12" s="1987"/>
      <c r="AJ12" s="1987"/>
      <c r="AK12" s="1987"/>
      <c r="AL12" s="1987"/>
      <c r="AM12" s="1987"/>
      <c r="AN12" s="1987"/>
      <c r="AO12" s="1987"/>
      <c r="AP12" s="1987"/>
      <c r="AQ12" s="1987"/>
      <c r="AR12" s="1987"/>
      <c r="AS12" s="1987"/>
      <c r="AT12" s="1987"/>
      <c r="AU12" s="1988"/>
      <c r="AV12" s="627"/>
      <c r="AW12" s="627"/>
      <c r="AX12" s="627"/>
      <c r="AY12" s="627"/>
      <c r="AZ12" s="627"/>
    </row>
    <row r="13" spans="1:67" ht="22.5" customHeight="1">
      <c r="A13" s="622"/>
      <c r="B13" s="622"/>
      <c r="C13" s="622"/>
      <c r="D13" s="622"/>
      <c r="E13" s="622"/>
      <c r="F13" s="622"/>
      <c r="G13" s="1980" t="s">
        <v>40</v>
      </c>
      <c r="H13" s="1981"/>
      <c r="I13" s="1981"/>
      <c r="J13" s="1981"/>
      <c r="K13" s="1981"/>
      <c r="L13" s="1981"/>
      <c r="M13" s="1981"/>
      <c r="N13" s="1981"/>
      <c r="O13" s="1981"/>
      <c r="P13" s="1981"/>
      <c r="Q13" s="1981"/>
      <c r="R13" s="1981"/>
      <c r="S13" s="1981"/>
      <c r="T13" s="1981"/>
      <c r="U13" s="1981"/>
      <c r="V13" s="1981"/>
      <c r="W13" s="1981"/>
      <c r="X13" s="1981"/>
      <c r="Y13" s="1981"/>
      <c r="Z13" s="1981"/>
      <c r="AA13" s="1982"/>
      <c r="AB13" s="1983">
        <f>Information!D3</f>
        <v>0</v>
      </c>
      <c r="AC13" s="1984"/>
      <c r="AD13" s="1984"/>
      <c r="AE13" s="1984"/>
      <c r="AF13" s="1984"/>
      <c r="AG13" s="1984"/>
      <c r="AH13" s="1984"/>
      <c r="AI13" s="1984"/>
      <c r="AJ13" s="1984"/>
      <c r="AK13" s="1984"/>
      <c r="AL13" s="1984"/>
      <c r="AM13" s="1984"/>
      <c r="AN13" s="1984"/>
      <c r="AO13" s="1984"/>
      <c r="AP13" s="1984"/>
      <c r="AQ13" s="1984"/>
      <c r="AR13" s="1984"/>
      <c r="AS13" s="1984"/>
      <c r="AT13" s="1984"/>
      <c r="AU13" s="1985"/>
      <c r="AV13" s="627"/>
      <c r="AW13" s="627"/>
      <c r="AX13" s="627"/>
      <c r="AY13" s="627"/>
      <c r="AZ13" s="627"/>
    </row>
    <row r="14" spans="1:67" ht="22.5" customHeight="1">
      <c r="A14" s="622"/>
      <c r="B14" s="622"/>
      <c r="C14" s="622"/>
      <c r="D14" s="622"/>
      <c r="E14" s="622"/>
      <c r="F14" s="622"/>
      <c r="G14" s="1980" t="s">
        <v>469</v>
      </c>
      <c r="H14" s="1981"/>
      <c r="I14" s="1981"/>
      <c r="J14" s="1981"/>
      <c r="K14" s="1981"/>
      <c r="L14" s="1981"/>
      <c r="M14" s="1981"/>
      <c r="N14" s="1981"/>
      <c r="O14" s="1981"/>
      <c r="P14" s="1981"/>
      <c r="Q14" s="1981"/>
      <c r="R14" s="1981"/>
      <c r="S14" s="1981"/>
      <c r="T14" s="1981"/>
      <c r="U14" s="1981"/>
      <c r="V14" s="1981"/>
      <c r="W14" s="1981"/>
      <c r="X14" s="1981"/>
      <c r="Y14" s="1981"/>
      <c r="Z14" s="1981"/>
      <c r="AA14" s="1982"/>
      <c r="AB14" s="1989"/>
      <c r="AC14" s="1992"/>
      <c r="AD14" s="1992"/>
      <c r="AE14" s="1992"/>
      <c r="AF14" s="1992"/>
      <c r="AG14" s="1992"/>
      <c r="AH14" s="1992"/>
      <c r="AI14" s="1992"/>
      <c r="AJ14" s="1992"/>
      <c r="AK14" s="1992"/>
      <c r="AL14" s="1992"/>
      <c r="AM14" s="1992"/>
      <c r="AN14" s="1992"/>
      <c r="AO14" s="1992"/>
      <c r="AP14" s="1992"/>
      <c r="AQ14" s="1992"/>
      <c r="AR14" s="1992"/>
      <c r="AS14" s="1992"/>
      <c r="AT14" s="1992"/>
      <c r="AU14" s="1991"/>
      <c r="AV14" s="627"/>
      <c r="AW14" s="627"/>
      <c r="AX14" s="627"/>
      <c r="AY14" s="627"/>
      <c r="AZ14" s="627"/>
    </row>
    <row r="15" spans="1:67" ht="22.5" customHeight="1">
      <c r="A15" s="622"/>
      <c r="B15" s="622"/>
      <c r="C15" s="622"/>
      <c r="D15" s="622"/>
      <c r="E15" s="622"/>
      <c r="F15" s="622"/>
      <c r="G15" s="1980" t="s">
        <v>470</v>
      </c>
      <c r="H15" s="1981"/>
      <c r="I15" s="1981"/>
      <c r="J15" s="1981"/>
      <c r="K15" s="1981"/>
      <c r="L15" s="1981"/>
      <c r="M15" s="1981"/>
      <c r="N15" s="1981"/>
      <c r="O15" s="1981"/>
      <c r="P15" s="1981"/>
      <c r="Q15" s="1981"/>
      <c r="R15" s="1981"/>
      <c r="S15" s="1981"/>
      <c r="T15" s="1981"/>
      <c r="U15" s="1981"/>
      <c r="V15" s="1981"/>
      <c r="W15" s="1981"/>
      <c r="X15" s="1981"/>
      <c r="Y15" s="1981"/>
      <c r="Z15" s="1981"/>
      <c r="AA15" s="1982"/>
      <c r="AB15" s="1989"/>
      <c r="AC15" s="1992"/>
      <c r="AD15" s="1992"/>
      <c r="AE15" s="1992"/>
      <c r="AF15" s="1992"/>
      <c r="AG15" s="1992"/>
      <c r="AH15" s="1992"/>
      <c r="AI15" s="1992"/>
      <c r="AJ15" s="1992"/>
      <c r="AK15" s="1992"/>
      <c r="AL15" s="1992"/>
      <c r="AM15" s="1992"/>
      <c r="AN15" s="1992"/>
      <c r="AO15" s="1992"/>
      <c r="AP15" s="1992"/>
      <c r="AQ15" s="1992"/>
      <c r="AR15" s="1992"/>
      <c r="AS15" s="1992"/>
      <c r="AT15" s="1992"/>
      <c r="AU15" s="1991"/>
      <c r="AV15" s="627"/>
      <c r="AW15" s="627"/>
      <c r="AX15" s="627"/>
      <c r="AY15" s="627"/>
      <c r="AZ15" s="627"/>
    </row>
    <row r="16" spans="1:67" ht="22.5" customHeight="1">
      <c r="A16" s="622"/>
      <c r="B16" s="622"/>
      <c r="C16" s="622"/>
      <c r="D16" s="622"/>
      <c r="E16" s="622"/>
      <c r="F16" s="622"/>
      <c r="G16" s="1993" t="s">
        <v>481</v>
      </c>
      <c r="H16" s="1994"/>
      <c r="I16" s="1994"/>
      <c r="J16" s="1994"/>
      <c r="K16" s="1994"/>
      <c r="L16" s="1994"/>
      <c r="M16" s="1994"/>
      <c r="N16" s="1994"/>
      <c r="O16" s="1994"/>
      <c r="P16" s="1994"/>
      <c r="Q16" s="1994"/>
      <c r="R16" s="1994"/>
      <c r="S16" s="1994"/>
      <c r="T16" s="1994"/>
      <c r="U16" s="1994"/>
      <c r="V16" s="1994"/>
      <c r="W16" s="1994"/>
      <c r="X16" s="1994"/>
      <c r="Y16" s="1994"/>
      <c r="Z16" s="1994"/>
      <c r="AA16" s="1995"/>
      <c r="AB16" s="1989"/>
      <c r="AC16" s="1992"/>
      <c r="AD16" s="1992"/>
      <c r="AE16" s="1992"/>
      <c r="AF16" s="1992"/>
      <c r="AG16" s="1992"/>
      <c r="AH16" s="1992"/>
      <c r="AI16" s="1992"/>
      <c r="AJ16" s="1992"/>
      <c r="AK16" s="1992"/>
      <c r="AL16" s="1992"/>
      <c r="AM16" s="1992"/>
      <c r="AN16" s="1992"/>
      <c r="AO16" s="1992"/>
      <c r="AP16" s="1992"/>
      <c r="AQ16" s="1992"/>
      <c r="AR16" s="1992"/>
      <c r="AS16" s="1992"/>
      <c r="AT16" s="1992"/>
      <c r="AU16" s="1991"/>
      <c r="AV16" s="627"/>
      <c r="AW16" s="627"/>
      <c r="AX16" s="627"/>
      <c r="AY16" s="627"/>
      <c r="AZ16" s="627"/>
    </row>
    <row r="17" spans="1:52" ht="22.5" customHeight="1">
      <c r="A17" s="622"/>
      <c r="B17" s="622"/>
      <c r="C17" s="622"/>
      <c r="D17" s="622"/>
      <c r="E17" s="622"/>
      <c r="F17" s="622"/>
      <c r="G17" s="1993" t="s">
        <v>471</v>
      </c>
      <c r="H17" s="1994"/>
      <c r="I17" s="1994"/>
      <c r="J17" s="1994"/>
      <c r="K17" s="1994"/>
      <c r="L17" s="1994"/>
      <c r="M17" s="1994"/>
      <c r="N17" s="1994"/>
      <c r="O17" s="1994"/>
      <c r="P17" s="1994"/>
      <c r="Q17" s="1994"/>
      <c r="R17" s="1994"/>
      <c r="S17" s="1994"/>
      <c r="T17" s="1994"/>
      <c r="U17" s="1994"/>
      <c r="V17" s="1994"/>
      <c r="W17" s="1994"/>
      <c r="X17" s="1994"/>
      <c r="Y17" s="1994"/>
      <c r="Z17" s="1994"/>
      <c r="AA17" s="1995"/>
      <c r="AB17" s="1989"/>
      <c r="AC17" s="1992"/>
      <c r="AD17" s="1992"/>
      <c r="AE17" s="1992"/>
      <c r="AF17" s="1992"/>
      <c r="AG17" s="1992"/>
      <c r="AH17" s="1992"/>
      <c r="AI17" s="1992"/>
      <c r="AJ17" s="1992"/>
      <c r="AK17" s="1992"/>
      <c r="AL17" s="1992"/>
      <c r="AM17" s="1992"/>
      <c r="AN17" s="1992"/>
      <c r="AO17" s="1992"/>
      <c r="AP17" s="1992"/>
      <c r="AQ17" s="1992"/>
      <c r="AR17" s="1992"/>
      <c r="AS17" s="1992"/>
      <c r="AT17" s="1992"/>
      <c r="AU17" s="1991"/>
      <c r="AV17" s="627"/>
      <c r="AW17" s="627"/>
      <c r="AX17" s="627"/>
      <c r="AY17" s="627"/>
      <c r="AZ17" s="627"/>
    </row>
    <row r="18" spans="1:52" ht="22.5" customHeight="1">
      <c r="A18" s="622"/>
      <c r="B18" s="622"/>
      <c r="C18" s="622"/>
      <c r="D18" s="622"/>
      <c r="E18" s="622"/>
      <c r="F18" s="622"/>
      <c r="G18" s="1993" t="s">
        <v>472</v>
      </c>
      <c r="H18" s="1994"/>
      <c r="I18" s="1994"/>
      <c r="J18" s="1994"/>
      <c r="K18" s="1994"/>
      <c r="L18" s="1994"/>
      <c r="M18" s="1994"/>
      <c r="N18" s="1994"/>
      <c r="O18" s="1994"/>
      <c r="P18" s="1994"/>
      <c r="Q18" s="1994"/>
      <c r="R18" s="1994"/>
      <c r="S18" s="1994"/>
      <c r="T18" s="1994"/>
      <c r="U18" s="1994"/>
      <c r="V18" s="1994"/>
      <c r="W18" s="1994"/>
      <c r="X18" s="1994"/>
      <c r="Y18" s="1994"/>
      <c r="Z18" s="1994"/>
      <c r="AA18" s="1995"/>
      <c r="AB18" s="1989"/>
      <c r="AC18" s="1992"/>
      <c r="AD18" s="1992"/>
      <c r="AE18" s="1992"/>
      <c r="AF18" s="1992"/>
      <c r="AG18" s="1992"/>
      <c r="AH18" s="1992"/>
      <c r="AI18" s="1992"/>
      <c r="AJ18" s="1992"/>
      <c r="AK18" s="1992"/>
      <c r="AL18" s="1992"/>
      <c r="AM18" s="1992"/>
      <c r="AN18" s="1992"/>
      <c r="AO18" s="1992"/>
      <c r="AP18" s="1992"/>
      <c r="AQ18" s="1992"/>
      <c r="AR18" s="1992"/>
      <c r="AS18" s="1992"/>
      <c r="AT18" s="1992"/>
      <c r="AU18" s="1991"/>
      <c r="AV18" s="627"/>
      <c r="AW18" s="627"/>
      <c r="AX18" s="627"/>
      <c r="AY18" s="627"/>
      <c r="AZ18" s="627"/>
    </row>
    <row r="19" spans="1:52" ht="22.5" customHeight="1">
      <c r="A19" s="622"/>
      <c r="B19" s="622"/>
      <c r="C19" s="622"/>
      <c r="D19" s="622"/>
      <c r="E19" s="622"/>
      <c r="F19" s="622"/>
      <c r="G19" s="1993" t="s">
        <v>473</v>
      </c>
      <c r="H19" s="1994"/>
      <c r="I19" s="1994"/>
      <c r="J19" s="1994"/>
      <c r="K19" s="1994"/>
      <c r="L19" s="1994"/>
      <c r="M19" s="1994"/>
      <c r="N19" s="1994"/>
      <c r="O19" s="1994"/>
      <c r="P19" s="1994"/>
      <c r="Q19" s="1994"/>
      <c r="R19" s="1994"/>
      <c r="S19" s="1994"/>
      <c r="T19" s="1994"/>
      <c r="U19" s="1994"/>
      <c r="V19" s="1994"/>
      <c r="W19" s="1994"/>
      <c r="X19" s="1994"/>
      <c r="Y19" s="1994"/>
      <c r="Z19" s="1994"/>
      <c r="AA19" s="1995"/>
      <c r="AB19" s="1989"/>
      <c r="AC19" s="1992"/>
      <c r="AD19" s="1992"/>
      <c r="AE19" s="1992"/>
      <c r="AF19" s="1992"/>
      <c r="AG19" s="1992"/>
      <c r="AH19" s="1992"/>
      <c r="AI19" s="1992"/>
      <c r="AJ19" s="1992"/>
      <c r="AK19" s="1992"/>
      <c r="AL19" s="1992"/>
      <c r="AM19" s="1992"/>
      <c r="AN19" s="1992"/>
      <c r="AO19" s="1992"/>
      <c r="AP19" s="1992"/>
      <c r="AQ19" s="1992"/>
      <c r="AR19" s="1992"/>
      <c r="AS19" s="1992"/>
      <c r="AT19" s="1992"/>
      <c r="AU19" s="1991"/>
      <c r="AV19" s="627"/>
      <c r="AW19" s="627"/>
      <c r="AX19" s="627"/>
      <c r="AY19" s="627"/>
      <c r="AZ19" s="627"/>
    </row>
    <row r="20" spans="1:52" ht="22.5" customHeight="1">
      <c r="A20" s="622"/>
      <c r="B20" s="622"/>
      <c r="C20" s="622"/>
      <c r="D20" s="622"/>
      <c r="E20" s="622"/>
      <c r="F20" s="622"/>
      <c r="G20" s="1993" t="s">
        <v>474</v>
      </c>
      <c r="H20" s="1994"/>
      <c r="I20" s="1994"/>
      <c r="J20" s="1994"/>
      <c r="K20" s="1994"/>
      <c r="L20" s="1994"/>
      <c r="M20" s="1994"/>
      <c r="N20" s="1994"/>
      <c r="O20" s="1994"/>
      <c r="P20" s="1994"/>
      <c r="Q20" s="1994"/>
      <c r="R20" s="1994"/>
      <c r="S20" s="1994"/>
      <c r="T20" s="1994"/>
      <c r="U20" s="1994"/>
      <c r="V20" s="1994"/>
      <c r="W20" s="1994"/>
      <c r="X20" s="1994"/>
      <c r="Y20" s="1994"/>
      <c r="Z20" s="1994"/>
      <c r="AA20" s="1995"/>
      <c r="AB20" s="1989"/>
      <c r="AC20" s="1992"/>
      <c r="AD20" s="1992"/>
      <c r="AE20" s="1992"/>
      <c r="AF20" s="1992"/>
      <c r="AG20" s="1992"/>
      <c r="AH20" s="1992"/>
      <c r="AI20" s="1992"/>
      <c r="AJ20" s="1992"/>
      <c r="AK20" s="1992"/>
      <c r="AL20" s="1992"/>
      <c r="AM20" s="1992"/>
      <c r="AN20" s="1992"/>
      <c r="AO20" s="1992"/>
      <c r="AP20" s="1992"/>
      <c r="AQ20" s="1992"/>
      <c r="AR20" s="1992"/>
      <c r="AS20" s="1992"/>
      <c r="AT20" s="1992"/>
      <c r="AU20" s="1991"/>
      <c r="AV20" s="627"/>
      <c r="AW20" s="627"/>
      <c r="AX20" s="627"/>
      <c r="AY20" s="627"/>
      <c r="AZ20" s="627"/>
    </row>
    <row r="21" spans="1:52" ht="22.5" customHeight="1">
      <c r="A21" s="622"/>
      <c r="B21" s="622"/>
      <c r="C21" s="622"/>
      <c r="D21" s="622"/>
      <c r="E21" s="622"/>
      <c r="F21" s="622"/>
      <c r="G21" s="1993" t="s">
        <v>475</v>
      </c>
      <c r="H21" s="1994"/>
      <c r="I21" s="1994"/>
      <c r="J21" s="1994"/>
      <c r="K21" s="1994"/>
      <c r="L21" s="1994"/>
      <c r="M21" s="1994"/>
      <c r="N21" s="1994"/>
      <c r="O21" s="1994"/>
      <c r="P21" s="1994"/>
      <c r="Q21" s="1994"/>
      <c r="R21" s="1994"/>
      <c r="S21" s="1994"/>
      <c r="T21" s="1994"/>
      <c r="U21" s="1994"/>
      <c r="V21" s="1994"/>
      <c r="W21" s="1994"/>
      <c r="X21" s="1994"/>
      <c r="Y21" s="1994"/>
      <c r="Z21" s="1994"/>
      <c r="AA21" s="1995"/>
      <c r="AB21" s="1989"/>
      <c r="AC21" s="1992"/>
      <c r="AD21" s="1992"/>
      <c r="AE21" s="1992"/>
      <c r="AF21" s="1992"/>
      <c r="AG21" s="1992"/>
      <c r="AH21" s="1992"/>
      <c r="AI21" s="1992"/>
      <c r="AJ21" s="1992"/>
      <c r="AK21" s="1992"/>
      <c r="AL21" s="1992"/>
      <c r="AM21" s="1992"/>
      <c r="AN21" s="1992"/>
      <c r="AO21" s="1992"/>
      <c r="AP21" s="1992"/>
      <c r="AQ21" s="1992"/>
      <c r="AR21" s="1992"/>
      <c r="AS21" s="1992"/>
      <c r="AT21" s="1992"/>
      <c r="AU21" s="1991"/>
      <c r="AV21" s="627"/>
      <c r="AW21" s="627"/>
      <c r="AX21" s="627"/>
      <c r="AY21" s="627"/>
      <c r="AZ21" s="627"/>
    </row>
    <row r="22" spans="1:52" ht="22.5" customHeight="1">
      <c r="A22" s="622"/>
      <c r="B22" s="622"/>
      <c r="C22" s="622"/>
      <c r="D22" s="622"/>
      <c r="E22" s="622"/>
      <c r="F22" s="622"/>
      <c r="G22" s="1993" t="s">
        <v>476</v>
      </c>
      <c r="H22" s="1994"/>
      <c r="I22" s="1994"/>
      <c r="J22" s="1994"/>
      <c r="K22" s="1994"/>
      <c r="L22" s="1994"/>
      <c r="M22" s="1994"/>
      <c r="N22" s="1994"/>
      <c r="O22" s="1994"/>
      <c r="P22" s="1994"/>
      <c r="Q22" s="1994"/>
      <c r="R22" s="1994"/>
      <c r="S22" s="1994"/>
      <c r="T22" s="1994"/>
      <c r="U22" s="1994"/>
      <c r="V22" s="1994"/>
      <c r="W22" s="1994"/>
      <c r="X22" s="1994"/>
      <c r="Y22" s="1994"/>
      <c r="Z22" s="1994"/>
      <c r="AA22" s="1995"/>
      <c r="AB22" s="1996"/>
      <c r="AC22" s="1997"/>
      <c r="AD22" s="1997"/>
      <c r="AE22" s="1997"/>
      <c r="AF22" s="1997"/>
      <c r="AG22" s="1997"/>
      <c r="AH22" s="1997"/>
      <c r="AI22" s="1997"/>
      <c r="AJ22" s="1997"/>
      <c r="AK22" s="1997"/>
      <c r="AL22" s="1997"/>
      <c r="AM22" s="1997"/>
      <c r="AN22" s="1997"/>
      <c r="AO22" s="1997"/>
      <c r="AP22" s="1997"/>
      <c r="AQ22" s="1997"/>
      <c r="AR22" s="1997"/>
      <c r="AS22" s="1997"/>
      <c r="AT22" s="1997"/>
      <c r="AU22" s="1998"/>
      <c r="AV22" s="622"/>
      <c r="AW22" s="622"/>
      <c r="AX22" s="622"/>
      <c r="AY22" s="622"/>
      <c r="AZ22" s="627"/>
    </row>
    <row r="23" spans="1:52" ht="22.5" customHeight="1" thickBot="1">
      <c r="A23" s="622"/>
      <c r="B23" s="622"/>
      <c r="C23" s="622"/>
      <c r="D23" s="622"/>
      <c r="E23" s="622"/>
      <c r="F23" s="622"/>
      <c r="G23" s="2002"/>
      <c r="H23" s="2003"/>
      <c r="I23" s="2003"/>
      <c r="J23" s="2003"/>
      <c r="K23" s="2003"/>
      <c r="L23" s="2003"/>
      <c r="M23" s="2003"/>
      <c r="N23" s="2003"/>
      <c r="O23" s="2003"/>
      <c r="P23" s="2003"/>
      <c r="Q23" s="2003"/>
      <c r="R23" s="2003"/>
      <c r="S23" s="2003"/>
      <c r="T23" s="2003"/>
      <c r="U23" s="2003"/>
      <c r="V23" s="2003"/>
      <c r="W23" s="2003"/>
      <c r="X23" s="2003"/>
      <c r="Y23" s="2003"/>
      <c r="Z23" s="2003"/>
      <c r="AA23" s="2004"/>
      <c r="AB23" s="1999"/>
      <c r="AC23" s="2000"/>
      <c r="AD23" s="2000"/>
      <c r="AE23" s="2000"/>
      <c r="AF23" s="2000"/>
      <c r="AG23" s="2000"/>
      <c r="AH23" s="2000"/>
      <c r="AI23" s="2000"/>
      <c r="AJ23" s="2000"/>
      <c r="AK23" s="2000"/>
      <c r="AL23" s="2000"/>
      <c r="AM23" s="2000"/>
      <c r="AN23" s="2000"/>
      <c r="AO23" s="2000"/>
      <c r="AP23" s="2000"/>
      <c r="AQ23" s="2000"/>
      <c r="AR23" s="2000"/>
      <c r="AS23" s="2000"/>
      <c r="AT23" s="2000"/>
      <c r="AU23" s="2001"/>
      <c r="AV23" s="622"/>
      <c r="AW23" s="622"/>
      <c r="AX23" s="622"/>
      <c r="AY23" s="622"/>
      <c r="AZ23" s="627"/>
    </row>
    <row r="24" spans="1:52" ht="22.5" customHeight="1">
      <c r="A24" s="622"/>
      <c r="B24" s="622"/>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622"/>
      <c r="AP24" s="622"/>
      <c r="AQ24" s="622"/>
      <c r="AR24" s="622"/>
      <c r="AS24" s="622"/>
      <c r="AT24" s="622"/>
      <c r="AU24" s="622"/>
      <c r="AV24" s="622"/>
      <c r="AW24" s="622"/>
      <c r="AX24" s="622"/>
      <c r="AY24" s="622"/>
      <c r="AZ24" s="627"/>
    </row>
    <row r="25" spans="1:52">
      <c r="A25" s="622"/>
      <c r="B25" s="622"/>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22"/>
      <c r="AL25" s="622"/>
      <c r="AM25" s="622"/>
      <c r="AN25" s="622"/>
      <c r="AO25" s="622"/>
      <c r="AP25" s="622"/>
      <c r="AQ25" s="622"/>
      <c r="AR25" s="622"/>
      <c r="AS25" s="622"/>
      <c r="AT25" s="622"/>
      <c r="AU25" s="622"/>
      <c r="AV25" s="622"/>
      <c r="AW25" s="622"/>
      <c r="AX25" s="622"/>
      <c r="AY25" s="622"/>
      <c r="AZ25" s="622"/>
    </row>
    <row r="26" spans="1:52">
      <c r="A26" s="622"/>
      <c r="B26" s="622"/>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row>
    <row r="27" spans="1:52" ht="18.75" customHeight="1"/>
    <row r="28" spans="1:52" ht="21.75" customHeight="1"/>
  </sheetData>
  <sheetProtection formatCells="0" formatColumns="0" formatRows="0" selectLockedCells="1"/>
  <mergeCells count="33">
    <mergeCell ref="G20:AA20"/>
    <mergeCell ref="AB20:AU20"/>
    <mergeCell ref="G21:AA21"/>
    <mergeCell ref="AB21:AU21"/>
    <mergeCell ref="G22:AA22"/>
    <mergeCell ref="AB22:AU23"/>
    <mergeCell ref="G23:AA23"/>
    <mergeCell ref="G17:AA17"/>
    <mergeCell ref="AB17:AU17"/>
    <mergeCell ref="G18:AA18"/>
    <mergeCell ref="AB18:AU18"/>
    <mergeCell ref="G19:AA19"/>
    <mergeCell ref="AB19:AU19"/>
    <mergeCell ref="G14:AA14"/>
    <mergeCell ref="AB14:AU14"/>
    <mergeCell ref="G15:AA15"/>
    <mergeCell ref="AB15:AU15"/>
    <mergeCell ref="G16:AA16"/>
    <mergeCell ref="AB16:AU16"/>
    <mergeCell ref="G10:AA10"/>
    <mergeCell ref="AB10:AU10"/>
    <mergeCell ref="G12:AA12"/>
    <mergeCell ref="AB12:AU12"/>
    <mergeCell ref="G13:AA13"/>
    <mergeCell ref="AB13:AU13"/>
    <mergeCell ref="G11:Z11"/>
    <mergeCell ref="AB11:AU11"/>
    <mergeCell ref="B2:AY2"/>
    <mergeCell ref="B3:AY3"/>
    <mergeCell ref="B5:AY5"/>
    <mergeCell ref="G8:AU8"/>
    <mergeCell ref="G9:AA9"/>
    <mergeCell ref="AB9:AU9"/>
  </mergeCells>
  <pageMargins left="0.7" right="0.7" top="0.75" bottom="0.75" header="0.3" footer="0.3"/>
  <pageSetup scale="98" orientation="portrait" horizontalDpi="4294967295" verticalDpi="4294967295" r:id="rId1"/>
  <headerFooter>
    <oddFooter>&amp;L&amp;9 1AF0003 19 Quality Hold 
Material&amp;C&amp;"-,Bold"&amp;9&amp;KFF0000Printed Copy Uncontrolled.  
Latest Edition on AMG Intranet Site (http://ride.amgeneralintranet.com)&amp;R&amp;9Rev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6738" r:id="rId4" name="Check Box 2">
              <controlPr defaultSize="0" autoFill="0" autoLine="0" autoPict="0">
                <anchor moveWithCells="1">
                  <from>
                    <xdr:col>27</xdr:col>
                    <xdr:colOff>63500</xdr:colOff>
                    <xdr:row>17</xdr:row>
                    <xdr:rowOff>266700</xdr:rowOff>
                  </from>
                  <to>
                    <xdr:col>48</xdr:col>
                    <xdr:colOff>0</xdr:colOff>
                    <xdr:row>19</xdr:row>
                    <xdr:rowOff>12700</xdr:rowOff>
                  </to>
                </anchor>
              </controlPr>
            </control>
          </mc:Choice>
        </mc:AlternateContent>
        <mc:AlternateContent xmlns:mc="http://schemas.openxmlformats.org/markup-compatibility/2006">
          <mc:Choice Requires="x14">
            <control shapeId="116739" r:id="rId5" name="Check Box 3">
              <controlPr defaultSize="0" autoFill="0" autoLine="0" autoPict="0">
                <anchor moveWithCells="1">
                  <from>
                    <xdr:col>27</xdr:col>
                    <xdr:colOff>63500</xdr:colOff>
                    <xdr:row>18</xdr:row>
                    <xdr:rowOff>254000</xdr:rowOff>
                  </from>
                  <to>
                    <xdr:col>48</xdr:col>
                    <xdr:colOff>63500</xdr:colOff>
                    <xdr:row>20</xdr:row>
                    <xdr:rowOff>25400</xdr:rowOff>
                  </to>
                </anchor>
              </controlPr>
            </control>
          </mc:Choice>
        </mc:AlternateContent>
        <mc:AlternateContent xmlns:mc="http://schemas.openxmlformats.org/markup-compatibility/2006">
          <mc:Choice Requires="x14">
            <control shapeId="116740" r:id="rId6" name="Check Box 4">
              <controlPr defaultSize="0" autoFill="0" autoLine="0" autoPict="0">
                <anchor moveWithCells="1">
                  <from>
                    <xdr:col>27</xdr:col>
                    <xdr:colOff>63500</xdr:colOff>
                    <xdr:row>20</xdr:row>
                    <xdr:rowOff>0</xdr:rowOff>
                  </from>
                  <to>
                    <xdr:col>46</xdr:col>
                    <xdr:colOff>114300</xdr:colOff>
                    <xdr:row>20</xdr:row>
                    <xdr:rowOff>266700</xdr:rowOff>
                  </to>
                </anchor>
              </controlPr>
            </control>
          </mc:Choice>
        </mc:AlternateContent>
        <mc:AlternateContent xmlns:mc="http://schemas.openxmlformats.org/markup-compatibility/2006">
          <mc:Choice Requires="x14">
            <control shapeId="116741" r:id="rId7" name="Check Box 5">
              <controlPr defaultSize="0" autoFill="0" autoLine="0" autoPict="0">
                <anchor moveWithCells="1">
                  <from>
                    <xdr:col>27</xdr:col>
                    <xdr:colOff>63500</xdr:colOff>
                    <xdr:row>14</xdr:row>
                    <xdr:rowOff>254000</xdr:rowOff>
                  </from>
                  <to>
                    <xdr:col>43</xdr:col>
                    <xdr:colOff>0</xdr:colOff>
                    <xdr:row>16</xdr:row>
                    <xdr:rowOff>25400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D22F3-5606-454C-AC99-3ECA7EFDA8A6}">
  <sheetPr>
    <pageSetUpPr fitToPage="1"/>
  </sheetPr>
  <dimension ref="A1:AU78"/>
  <sheetViews>
    <sheetView windowProtection="1" view="pageLayout" zoomScaleNormal="100" zoomScaleSheetLayoutView="100" workbookViewId="0">
      <selection activeCell="N13" sqref="N13:U13"/>
    </sheetView>
  </sheetViews>
  <sheetFormatPr baseColWidth="10" defaultColWidth="8.83203125" defaultRowHeight="11"/>
  <cols>
    <col min="1" max="1" width="1.1640625" style="190" customWidth="1"/>
    <col min="2" max="2" width="2.33203125" style="202" customWidth="1"/>
    <col min="3" max="6" width="1.1640625" style="202" customWidth="1"/>
    <col min="7" max="7" width="6.83203125" style="202" customWidth="1"/>
    <col min="8" max="8" width="5.6640625" style="202" customWidth="1"/>
    <col min="9" max="9" width="4.6640625" style="202" customWidth="1"/>
    <col min="10" max="10" width="2.33203125" style="202" customWidth="1"/>
    <col min="11" max="11" width="3.33203125" style="202" customWidth="1"/>
    <col min="12" max="12" width="1.1640625" style="202" customWidth="1"/>
    <col min="13" max="17" width="2.33203125" style="202" customWidth="1"/>
    <col min="18" max="18" width="3.33203125" style="202" customWidth="1"/>
    <col min="19" max="20" width="1.1640625" style="202" customWidth="1"/>
    <col min="21" max="21" width="2.33203125" style="202" customWidth="1"/>
    <col min="22" max="22" width="1.1640625" style="202" customWidth="1"/>
    <col min="23" max="23" width="2.33203125" style="202" customWidth="1"/>
    <col min="24" max="27" width="1.1640625" style="202" customWidth="1"/>
    <col min="28" max="28" width="3.33203125" style="202" customWidth="1"/>
    <col min="29" max="30" width="1.1640625" style="202" customWidth="1"/>
    <col min="31" max="31" width="3.33203125" style="202" customWidth="1"/>
    <col min="32" max="34" width="1.1640625" style="202" customWidth="1"/>
    <col min="35" max="35" width="5.6640625" style="202" customWidth="1"/>
    <col min="36" max="36" width="4.6640625" style="202" customWidth="1"/>
    <col min="37" max="37" width="9.33203125" style="202" customWidth="1"/>
    <col min="38" max="38" width="1.1640625" style="202" customWidth="1"/>
    <col min="39" max="40" width="6.83203125" style="202" customWidth="1"/>
    <col min="41" max="48" width="1.1640625" style="202" customWidth="1"/>
    <col min="49" max="49" width="2.33203125" style="202" customWidth="1"/>
    <col min="50" max="16384" width="8.83203125" style="202"/>
  </cols>
  <sheetData>
    <row r="1" spans="1:47" s="186" customFormat="1" ht="43.25" customHeight="1">
      <c r="A1" s="185"/>
      <c r="AU1" s="191"/>
    </row>
    <row r="2" spans="1:47" ht="27.5" customHeight="1">
      <c r="A2" s="1737"/>
      <c r="B2" s="1738"/>
      <c r="C2" s="1738"/>
      <c r="D2" s="1738"/>
      <c r="E2" s="1738"/>
      <c r="F2" s="1738"/>
      <c r="G2" s="1738"/>
      <c r="H2" s="1738"/>
      <c r="I2" s="1738"/>
      <c r="J2" s="1738"/>
      <c r="K2" s="1738"/>
      <c r="L2" s="1738"/>
      <c r="M2" s="1738"/>
      <c r="N2" s="1738"/>
      <c r="O2" s="1738"/>
      <c r="P2" s="1738"/>
      <c r="Q2" s="1738"/>
      <c r="R2" s="1738"/>
      <c r="S2" s="1738"/>
      <c r="T2" s="1738"/>
      <c r="U2" s="1738"/>
      <c r="V2" s="1738"/>
      <c r="W2" s="1738"/>
      <c r="X2" s="1739"/>
      <c r="Y2" s="1740"/>
      <c r="Z2" s="1738"/>
      <c r="AA2" s="1738"/>
      <c r="AB2" s="1738"/>
      <c r="AC2" s="1738"/>
      <c r="AD2" s="1738"/>
      <c r="AE2" s="1738"/>
      <c r="AF2" s="1738"/>
      <c r="AG2" s="1738"/>
      <c r="AH2" s="1738"/>
      <c r="AI2" s="1738"/>
      <c r="AJ2" s="1738"/>
      <c r="AK2" s="1738"/>
      <c r="AL2" s="1738"/>
      <c r="AM2" s="1738"/>
      <c r="AN2" s="1738"/>
      <c r="AO2" s="1738"/>
      <c r="AP2" s="1738"/>
      <c r="AQ2" s="1738"/>
      <c r="AR2" s="1738"/>
      <c r="AS2" s="1738"/>
      <c r="AT2" s="1739"/>
      <c r="AU2" s="192"/>
    </row>
    <row r="3" spans="1:47" s="203" customFormat="1" ht="30.5" customHeight="1">
      <c r="A3" s="1741"/>
      <c r="B3" s="1742"/>
      <c r="C3" s="1742"/>
      <c r="D3" s="1742"/>
      <c r="E3" s="1742"/>
      <c r="F3" s="1742"/>
      <c r="G3" s="1742"/>
      <c r="H3" s="1742"/>
      <c r="I3" s="1742"/>
      <c r="J3" s="1742"/>
      <c r="K3" s="1742"/>
      <c r="L3" s="1742"/>
      <c r="M3" s="1742"/>
      <c r="N3" s="1742"/>
      <c r="O3" s="1742"/>
      <c r="P3" s="1742"/>
      <c r="Q3" s="1742"/>
      <c r="R3" s="1742"/>
      <c r="S3" s="1742"/>
      <c r="T3" s="1742"/>
      <c r="U3" s="1742"/>
      <c r="V3" s="1742"/>
      <c r="W3" s="1742"/>
      <c r="X3" s="1743"/>
      <c r="Y3" s="1744"/>
      <c r="Z3" s="1745"/>
      <c r="AA3" s="1745"/>
      <c r="AB3" s="1745"/>
      <c r="AC3" s="1745"/>
      <c r="AD3" s="1745"/>
      <c r="AE3" s="1745"/>
      <c r="AF3" s="1745"/>
      <c r="AG3" s="1745"/>
      <c r="AH3" s="1745"/>
      <c r="AI3" s="1745"/>
      <c r="AJ3" s="1745"/>
      <c r="AK3" s="1745"/>
      <c r="AL3" s="1745"/>
      <c r="AM3" s="1745"/>
      <c r="AN3" s="1745"/>
      <c r="AO3" s="1745"/>
      <c r="AP3" s="1745"/>
      <c r="AQ3" s="1745"/>
      <c r="AR3" s="1745"/>
      <c r="AS3" s="1745"/>
      <c r="AT3" s="1746"/>
      <c r="AU3" s="193"/>
    </row>
    <row r="4" spans="1:47" ht="70.25" customHeight="1">
      <c r="A4" s="1747"/>
      <c r="B4" s="1708"/>
      <c r="C4" s="1708"/>
      <c r="D4" s="1708"/>
      <c r="E4" s="1708"/>
      <c r="F4" s="1708"/>
      <c r="G4" s="1708"/>
      <c r="H4" s="1708"/>
      <c r="I4" s="1708"/>
      <c r="J4" s="1708"/>
      <c r="K4" s="1708"/>
      <c r="L4" s="1708"/>
      <c r="M4" s="1708"/>
      <c r="N4" s="1708"/>
      <c r="O4" s="1708"/>
      <c r="P4" s="1708"/>
      <c r="Q4" s="1708"/>
      <c r="R4" s="1708"/>
      <c r="S4" s="1708"/>
      <c r="T4" s="1708"/>
      <c r="U4" s="1708"/>
      <c r="V4" s="1708"/>
      <c r="W4" s="1708"/>
      <c r="X4" s="1708"/>
      <c r="Y4" s="1708"/>
      <c r="Z4" s="1708"/>
      <c r="AA4" s="1708"/>
      <c r="AB4" s="1708"/>
      <c r="AC4" s="1708"/>
      <c r="AD4" s="1708"/>
      <c r="AE4" s="1708"/>
      <c r="AF4" s="1708"/>
      <c r="AG4" s="1708"/>
      <c r="AH4" s="1708"/>
      <c r="AI4" s="1708"/>
      <c r="AJ4" s="1708"/>
      <c r="AK4" s="1708"/>
      <c r="AL4" s="1708"/>
      <c r="AM4" s="1708"/>
      <c r="AN4" s="1708"/>
      <c r="AO4" s="1708"/>
      <c r="AP4" s="1708"/>
      <c r="AQ4" s="1708"/>
      <c r="AR4" s="1708"/>
      <c r="AS4" s="1708"/>
      <c r="AT4" s="1708"/>
      <c r="AU4" s="192"/>
    </row>
    <row r="5" spans="1:47" ht="29" customHeight="1">
      <c r="A5" s="1730"/>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1706"/>
      <c r="AG5" s="1706"/>
      <c r="AH5" s="1706"/>
      <c r="AI5" s="1706"/>
      <c r="AJ5" s="1706"/>
      <c r="AK5" s="1706"/>
      <c r="AL5" s="1706"/>
      <c r="AM5" s="1706"/>
      <c r="AN5" s="1706"/>
      <c r="AO5" s="1706"/>
      <c r="AP5" s="1706"/>
      <c r="AQ5" s="1706"/>
      <c r="AR5" s="1706"/>
      <c r="AS5" s="1706"/>
      <c r="AT5" s="1706"/>
      <c r="AU5" s="192"/>
    </row>
    <row r="6" spans="1:47" ht="36" customHeight="1">
      <c r="A6" s="1728"/>
      <c r="B6" s="1704"/>
      <c r="C6" s="1704"/>
      <c r="D6" s="1704"/>
      <c r="E6" s="1704"/>
      <c r="F6" s="1704"/>
      <c r="G6" s="1704"/>
      <c r="H6" s="1704"/>
      <c r="I6" s="1704"/>
      <c r="J6" s="1704"/>
      <c r="K6" s="1704"/>
      <c r="L6" s="1704"/>
      <c r="M6" s="1704"/>
      <c r="N6" s="1704"/>
      <c r="O6" s="1704"/>
      <c r="P6" s="1704"/>
      <c r="Q6" s="1704"/>
      <c r="R6" s="1704"/>
      <c r="S6" s="1704"/>
      <c r="T6" s="1704"/>
      <c r="U6" s="1704"/>
      <c r="V6" s="1704"/>
      <c r="W6" s="1704"/>
      <c r="X6" s="1704"/>
      <c r="Y6" s="1704"/>
      <c r="Z6" s="1704"/>
      <c r="AA6" s="1704"/>
      <c r="AB6" s="1704"/>
      <c r="AC6" s="1704"/>
      <c r="AD6" s="1704"/>
      <c r="AE6" s="1704"/>
      <c r="AF6" s="1704"/>
      <c r="AG6" s="1704"/>
      <c r="AH6" s="1704"/>
      <c r="AI6" s="1704"/>
      <c r="AJ6" s="1704"/>
      <c r="AK6" s="1704"/>
      <c r="AL6" s="1704"/>
      <c r="AM6" s="1704"/>
      <c r="AN6" s="1704"/>
      <c r="AO6" s="1704"/>
      <c r="AP6" s="1704"/>
      <c r="AQ6" s="1704"/>
      <c r="AR6" s="1704"/>
      <c r="AS6" s="1704"/>
      <c r="AT6" s="1704"/>
      <c r="AU6" s="192"/>
    </row>
    <row r="7" spans="1:47" ht="36" customHeight="1">
      <c r="A7" s="1728"/>
      <c r="B7" s="1704"/>
      <c r="C7" s="1704"/>
      <c r="D7" s="1704"/>
      <c r="E7" s="1704"/>
      <c r="F7" s="1704"/>
      <c r="G7" s="1704"/>
      <c r="H7" s="1704"/>
      <c r="I7" s="1704"/>
      <c r="J7" s="1704"/>
      <c r="K7" s="1704"/>
      <c r="L7" s="1704"/>
      <c r="M7" s="1704"/>
      <c r="N7" s="1704"/>
      <c r="O7" s="1704"/>
      <c r="P7" s="1704"/>
      <c r="Q7" s="1704"/>
      <c r="R7" s="1704"/>
      <c r="S7" s="1704"/>
      <c r="T7" s="1704"/>
      <c r="U7" s="1704"/>
      <c r="V7" s="1704"/>
      <c r="W7" s="1704"/>
      <c r="X7" s="1704"/>
      <c r="Y7" s="1704"/>
      <c r="Z7" s="1704"/>
      <c r="AA7" s="1704"/>
      <c r="AB7" s="1704"/>
      <c r="AC7" s="1704"/>
      <c r="AD7" s="1704"/>
      <c r="AE7" s="1704"/>
      <c r="AF7" s="1704"/>
      <c r="AG7" s="1704"/>
      <c r="AH7" s="1704"/>
      <c r="AI7" s="1704"/>
      <c r="AJ7" s="1704"/>
      <c r="AK7" s="1704"/>
      <c r="AL7" s="1704"/>
      <c r="AM7" s="1704"/>
      <c r="AN7" s="1704"/>
      <c r="AO7" s="1704"/>
      <c r="AP7" s="1704"/>
      <c r="AQ7" s="1704"/>
      <c r="AR7" s="1704"/>
      <c r="AS7" s="1704"/>
      <c r="AT7" s="1704"/>
      <c r="AU7" s="192"/>
    </row>
    <row r="8" spans="1:47" ht="50" customHeight="1">
      <c r="A8" s="1729"/>
      <c r="B8" s="1705"/>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1705"/>
      <c r="AC8" s="1705"/>
      <c r="AD8" s="1705"/>
      <c r="AE8" s="1705"/>
      <c r="AF8" s="1705"/>
      <c r="AG8" s="1705"/>
      <c r="AH8" s="1705"/>
      <c r="AI8" s="1705"/>
      <c r="AJ8" s="1705"/>
      <c r="AK8" s="1705"/>
      <c r="AL8" s="1705"/>
      <c r="AM8" s="1705"/>
      <c r="AN8" s="1705"/>
      <c r="AO8" s="1705"/>
      <c r="AP8" s="1705"/>
      <c r="AQ8" s="1705"/>
      <c r="AR8" s="1705"/>
      <c r="AS8" s="1705"/>
      <c r="AT8" s="1705"/>
      <c r="AU8" s="192"/>
    </row>
    <row r="9" spans="1:47" ht="49.5" customHeight="1">
      <c r="A9" s="1730"/>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6"/>
      <c r="AR9" s="1706"/>
      <c r="AS9" s="1706"/>
      <c r="AT9" s="1706"/>
      <c r="AU9" s="192"/>
    </row>
    <row r="10" spans="1:47" ht="15" customHeight="1">
      <c r="A10" s="187"/>
      <c r="B10" s="1731"/>
      <c r="C10" s="1732"/>
      <c r="D10" s="1732"/>
      <c r="E10" s="1732"/>
      <c r="F10" s="1732"/>
      <c r="G10" s="1732"/>
      <c r="H10" s="1732"/>
      <c r="I10" s="1732"/>
      <c r="J10" s="1732"/>
      <c r="K10" s="1732"/>
      <c r="L10" s="1732"/>
      <c r="M10" s="1732"/>
      <c r="N10" s="1733"/>
      <c r="O10" s="1734"/>
      <c r="P10" s="1735"/>
      <c r="Q10" s="1735"/>
      <c r="R10" s="1735"/>
      <c r="S10" s="1735"/>
      <c r="T10" s="1735"/>
      <c r="U10" s="1735"/>
      <c r="V10" s="1735"/>
      <c r="W10" s="1735"/>
      <c r="X10" s="1735"/>
      <c r="Y10" s="1735"/>
      <c r="Z10" s="1735"/>
      <c r="AA10" s="1735"/>
      <c r="AB10" s="1735"/>
      <c r="AC10" s="1735"/>
      <c r="AD10" s="1735"/>
      <c r="AE10" s="1735"/>
      <c r="AF10" s="1735"/>
      <c r="AG10" s="1735"/>
      <c r="AH10" s="1736"/>
      <c r="AI10" s="1734"/>
      <c r="AJ10" s="1735"/>
      <c r="AK10" s="1735"/>
      <c r="AL10" s="1735"/>
      <c r="AM10" s="1735"/>
      <c r="AN10" s="1735"/>
      <c r="AO10" s="1735"/>
      <c r="AP10" s="1736"/>
      <c r="AQ10" s="1707"/>
      <c r="AR10" s="1707"/>
      <c r="AS10" s="1707"/>
      <c r="AT10" s="1707"/>
      <c r="AU10" s="192"/>
    </row>
    <row r="11" spans="1:47" ht="32.5" customHeight="1">
      <c r="A11" s="188"/>
      <c r="B11" s="1715"/>
      <c r="C11" s="1716"/>
      <c r="D11" s="1716"/>
      <c r="E11" s="1716"/>
      <c r="F11" s="1716"/>
      <c r="G11" s="1716"/>
      <c r="H11" s="1716"/>
      <c r="I11" s="1716"/>
      <c r="J11" s="1716"/>
      <c r="K11" s="1716"/>
      <c r="L11" s="1716"/>
      <c r="M11" s="1716"/>
      <c r="N11" s="1717"/>
      <c r="O11" s="1712"/>
      <c r="P11" s="1713"/>
      <c r="Q11" s="1713"/>
      <c r="R11" s="1713"/>
      <c r="S11" s="1713"/>
      <c r="T11" s="1713"/>
      <c r="U11" s="1713"/>
      <c r="V11" s="1713"/>
      <c r="W11" s="1713"/>
      <c r="X11" s="1713"/>
      <c r="Y11" s="1713"/>
      <c r="Z11" s="1713"/>
      <c r="AA11" s="1713"/>
      <c r="AB11" s="1713"/>
      <c r="AC11" s="1713"/>
      <c r="AD11" s="1713"/>
      <c r="AE11" s="1713"/>
      <c r="AF11" s="1713"/>
      <c r="AG11" s="1713"/>
      <c r="AH11" s="1714"/>
      <c r="AI11" s="1715"/>
      <c r="AJ11" s="1716"/>
      <c r="AK11" s="1716"/>
      <c r="AL11" s="1716"/>
      <c r="AM11" s="1716"/>
      <c r="AN11" s="1716"/>
      <c r="AO11" s="1716"/>
      <c r="AP11" s="1717"/>
      <c r="AQ11" s="1696"/>
      <c r="AR11" s="1696"/>
      <c r="AS11" s="1696"/>
      <c r="AT11" s="1696"/>
      <c r="AU11" s="192"/>
    </row>
    <row r="12" spans="1:47" ht="37.25" customHeight="1">
      <c r="A12" s="188"/>
      <c r="B12" s="1715"/>
      <c r="C12" s="1716"/>
      <c r="D12" s="1716"/>
      <c r="E12" s="1716"/>
      <c r="F12" s="1716"/>
      <c r="G12" s="1716"/>
      <c r="H12" s="1716"/>
      <c r="I12" s="1716"/>
      <c r="J12" s="1716"/>
      <c r="K12" s="1716"/>
      <c r="L12" s="1716"/>
      <c r="M12" s="1716"/>
      <c r="N12" s="1717"/>
      <c r="O12" s="1712"/>
      <c r="P12" s="1713"/>
      <c r="Q12" s="1713"/>
      <c r="R12" s="1713"/>
      <c r="S12" s="1713"/>
      <c r="T12" s="1713"/>
      <c r="U12" s="1713"/>
      <c r="V12" s="1713"/>
      <c r="W12" s="1713"/>
      <c r="X12" s="1713"/>
      <c r="Y12" s="1713"/>
      <c r="Z12" s="1713"/>
      <c r="AA12" s="1713"/>
      <c r="AB12" s="1713"/>
      <c r="AC12" s="1713"/>
      <c r="AD12" s="1713"/>
      <c r="AE12" s="1713"/>
      <c r="AF12" s="1713"/>
      <c r="AG12" s="1713"/>
      <c r="AH12" s="1714"/>
      <c r="AI12" s="1715"/>
      <c r="AJ12" s="1716"/>
      <c r="AK12" s="1716"/>
      <c r="AL12" s="1716"/>
      <c r="AM12" s="1716"/>
      <c r="AN12" s="1716"/>
      <c r="AO12" s="1716"/>
      <c r="AP12" s="1717"/>
      <c r="AQ12" s="1696"/>
      <c r="AR12" s="1696"/>
      <c r="AS12" s="1696"/>
      <c r="AT12" s="1696"/>
      <c r="AU12" s="192"/>
    </row>
    <row r="13" spans="1:47" ht="38" customHeight="1">
      <c r="A13" s="188"/>
      <c r="B13" s="1719"/>
      <c r="C13" s="1720"/>
      <c r="D13" s="1720"/>
      <c r="E13" s="1720"/>
      <c r="F13" s="1720"/>
      <c r="G13" s="1720"/>
      <c r="H13" s="1720"/>
      <c r="I13" s="1720"/>
      <c r="J13" s="1720"/>
      <c r="K13" s="1720"/>
      <c r="L13" s="1720"/>
      <c r="M13" s="1720"/>
      <c r="N13" s="1721"/>
      <c r="O13" s="1722"/>
      <c r="P13" s="1723"/>
      <c r="Q13" s="1723"/>
      <c r="R13" s="1723"/>
      <c r="S13" s="1723"/>
      <c r="T13" s="1723"/>
      <c r="U13" s="1723"/>
      <c r="V13" s="1723"/>
      <c r="W13" s="1723"/>
      <c r="X13" s="1723"/>
      <c r="Y13" s="1723"/>
      <c r="Z13" s="1723"/>
      <c r="AA13" s="1723"/>
      <c r="AB13" s="1723"/>
      <c r="AC13" s="1723"/>
      <c r="AD13" s="1723"/>
      <c r="AE13" s="1723"/>
      <c r="AF13" s="1723"/>
      <c r="AG13" s="1723"/>
      <c r="AH13" s="1724"/>
      <c r="AI13" s="1725"/>
      <c r="AJ13" s="1726"/>
      <c r="AK13" s="1726"/>
      <c r="AL13" s="1726"/>
      <c r="AM13" s="1726"/>
      <c r="AN13" s="1726"/>
      <c r="AO13" s="1726"/>
      <c r="AP13" s="1727"/>
      <c r="AQ13" s="1696"/>
      <c r="AR13" s="1696"/>
      <c r="AS13" s="1696"/>
      <c r="AT13" s="1696"/>
      <c r="AU13" s="192"/>
    </row>
    <row r="14" spans="1:47" ht="37.25" customHeight="1">
      <c r="A14" s="188"/>
      <c r="B14" s="1715"/>
      <c r="C14" s="1716"/>
      <c r="D14" s="1716"/>
      <c r="E14" s="1716"/>
      <c r="F14" s="1716"/>
      <c r="G14" s="1716"/>
      <c r="H14" s="1716"/>
      <c r="I14" s="1716"/>
      <c r="J14" s="1716"/>
      <c r="K14" s="1716"/>
      <c r="L14" s="1716"/>
      <c r="M14" s="1716"/>
      <c r="N14" s="1717"/>
      <c r="O14" s="1712"/>
      <c r="P14" s="1713"/>
      <c r="Q14" s="1713"/>
      <c r="R14" s="1713"/>
      <c r="S14" s="1713"/>
      <c r="T14" s="1713"/>
      <c r="U14" s="1713"/>
      <c r="V14" s="1713"/>
      <c r="W14" s="1713"/>
      <c r="X14" s="1713"/>
      <c r="Y14" s="1713"/>
      <c r="Z14" s="1713"/>
      <c r="AA14" s="1713"/>
      <c r="AB14" s="1713"/>
      <c r="AC14" s="1713"/>
      <c r="AD14" s="1713"/>
      <c r="AE14" s="1713"/>
      <c r="AF14" s="1713"/>
      <c r="AG14" s="1713"/>
      <c r="AH14" s="1714"/>
      <c r="AI14" s="1715"/>
      <c r="AJ14" s="1716"/>
      <c r="AK14" s="1716"/>
      <c r="AL14" s="1716"/>
      <c r="AM14" s="1716"/>
      <c r="AN14" s="1716"/>
      <c r="AO14" s="1716"/>
      <c r="AP14" s="1717"/>
      <c r="AQ14" s="1696"/>
      <c r="AR14" s="1696"/>
      <c r="AS14" s="1696"/>
      <c r="AT14" s="1696"/>
      <c r="AU14" s="192"/>
    </row>
    <row r="15" spans="1:47" ht="37.25" customHeight="1">
      <c r="A15" s="188"/>
      <c r="B15" s="1709"/>
      <c r="C15" s="1710"/>
      <c r="D15" s="1710"/>
      <c r="E15" s="1710"/>
      <c r="F15" s="1710"/>
      <c r="G15" s="1710"/>
      <c r="H15" s="1710"/>
      <c r="I15" s="1710"/>
      <c r="J15" s="1710"/>
      <c r="K15" s="1710"/>
      <c r="L15" s="1710"/>
      <c r="M15" s="1710"/>
      <c r="N15" s="1711"/>
      <c r="O15" s="1712"/>
      <c r="P15" s="1713"/>
      <c r="Q15" s="1713"/>
      <c r="R15" s="1713"/>
      <c r="S15" s="1713"/>
      <c r="T15" s="1713"/>
      <c r="U15" s="1713"/>
      <c r="V15" s="1713"/>
      <c r="W15" s="1713"/>
      <c r="X15" s="1713"/>
      <c r="Y15" s="1713"/>
      <c r="Z15" s="1713"/>
      <c r="AA15" s="1713"/>
      <c r="AB15" s="1713"/>
      <c r="AC15" s="1713"/>
      <c r="AD15" s="1713"/>
      <c r="AE15" s="1713"/>
      <c r="AF15" s="1713"/>
      <c r="AG15" s="1713"/>
      <c r="AH15" s="1714"/>
      <c r="AI15" s="1715"/>
      <c r="AJ15" s="1716"/>
      <c r="AK15" s="1716"/>
      <c r="AL15" s="1716"/>
      <c r="AM15" s="1716"/>
      <c r="AN15" s="1716"/>
      <c r="AO15" s="1716"/>
      <c r="AP15" s="1717"/>
      <c r="AQ15" s="1696"/>
      <c r="AR15" s="1696"/>
      <c r="AS15" s="1696"/>
      <c r="AT15" s="1696"/>
      <c r="AU15" s="192"/>
    </row>
    <row r="16" spans="1:47" ht="39" customHeight="1">
      <c r="A16" s="189"/>
      <c r="B16" s="1715"/>
      <c r="C16" s="1716"/>
      <c r="D16" s="1716"/>
      <c r="E16" s="1716"/>
      <c r="F16" s="1716"/>
      <c r="G16" s="1716"/>
      <c r="H16" s="1716"/>
      <c r="I16" s="1716"/>
      <c r="J16" s="1716"/>
      <c r="K16" s="1716"/>
      <c r="L16" s="1716"/>
      <c r="M16" s="1716"/>
      <c r="N16" s="1717"/>
      <c r="O16" s="1712"/>
      <c r="P16" s="1713"/>
      <c r="Q16" s="1713"/>
      <c r="R16" s="1713"/>
      <c r="S16" s="1713"/>
      <c r="T16" s="1713"/>
      <c r="U16" s="1713"/>
      <c r="V16" s="1713"/>
      <c r="W16" s="1713"/>
      <c r="X16" s="1713"/>
      <c r="Y16" s="1713"/>
      <c r="Z16" s="1713"/>
      <c r="AA16" s="1713"/>
      <c r="AB16" s="1713"/>
      <c r="AC16" s="1713"/>
      <c r="AD16" s="1713"/>
      <c r="AE16" s="1713"/>
      <c r="AF16" s="1713"/>
      <c r="AG16" s="1713"/>
      <c r="AH16" s="1714"/>
      <c r="AI16" s="1715"/>
      <c r="AJ16" s="1716"/>
      <c r="AK16" s="1716"/>
      <c r="AL16" s="1716"/>
      <c r="AM16" s="1716"/>
      <c r="AN16" s="1716"/>
      <c r="AO16" s="1716"/>
      <c r="AP16" s="1717"/>
      <c r="AQ16" s="1718"/>
      <c r="AR16" s="1697"/>
      <c r="AS16" s="1697"/>
      <c r="AT16" s="1697"/>
      <c r="AU16" s="192"/>
    </row>
    <row r="17" spans="1:47" ht="39" customHeight="1">
      <c r="A17" s="189"/>
      <c r="B17" s="975"/>
      <c r="C17" s="975"/>
      <c r="D17" s="975"/>
      <c r="E17" s="975"/>
      <c r="F17" s="975"/>
      <c r="G17" s="975"/>
      <c r="H17" s="975"/>
      <c r="I17" s="975"/>
      <c r="J17" s="975"/>
      <c r="K17" s="975"/>
      <c r="L17" s="975"/>
      <c r="M17" s="975"/>
      <c r="N17" s="975"/>
      <c r="O17" s="976"/>
      <c r="P17" s="976"/>
      <c r="Q17" s="976"/>
      <c r="R17" s="976"/>
      <c r="S17" s="976"/>
      <c r="T17" s="976"/>
      <c r="U17" s="976"/>
      <c r="V17" s="976"/>
      <c r="W17" s="976"/>
      <c r="X17" s="976"/>
      <c r="Y17" s="976"/>
      <c r="Z17" s="976"/>
      <c r="AA17" s="976"/>
      <c r="AB17" s="976"/>
      <c r="AC17" s="976"/>
      <c r="AD17" s="976"/>
      <c r="AE17" s="976"/>
      <c r="AF17" s="976"/>
      <c r="AG17" s="976"/>
      <c r="AH17" s="976"/>
      <c r="AI17" s="975"/>
      <c r="AJ17" s="975"/>
      <c r="AK17" s="975"/>
      <c r="AL17" s="975"/>
      <c r="AM17" s="975"/>
      <c r="AN17" s="975"/>
      <c r="AO17" s="975"/>
      <c r="AP17" s="975"/>
      <c r="AQ17" s="978"/>
      <c r="AR17" s="978"/>
      <c r="AS17" s="978"/>
      <c r="AT17" s="978"/>
      <c r="AU17" s="192"/>
    </row>
    <row r="18" spans="1:47" ht="39" customHeight="1">
      <c r="A18" s="189"/>
      <c r="B18" s="975"/>
      <c r="C18" s="975"/>
      <c r="D18" s="975"/>
      <c r="E18" s="975"/>
      <c r="F18" s="975"/>
      <c r="G18" s="975"/>
      <c r="H18" s="975"/>
      <c r="I18" s="975"/>
      <c r="J18" s="975"/>
      <c r="K18" s="975"/>
      <c r="L18" s="975"/>
      <c r="M18" s="975"/>
      <c r="N18" s="975"/>
      <c r="O18" s="976"/>
      <c r="P18" s="976"/>
      <c r="Q18" s="976"/>
      <c r="R18" s="976"/>
      <c r="S18" s="976"/>
      <c r="T18" s="976"/>
      <c r="U18" s="976"/>
      <c r="V18" s="976"/>
      <c r="W18" s="976"/>
      <c r="X18" s="976"/>
      <c r="Y18" s="976"/>
      <c r="Z18" s="976"/>
      <c r="AA18" s="976"/>
      <c r="AB18" s="976"/>
      <c r="AC18" s="976"/>
      <c r="AD18" s="976"/>
      <c r="AE18" s="976"/>
      <c r="AF18" s="976"/>
      <c r="AG18" s="976"/>
      <c r="AH18" s="976"/>
      <c r="AI18" s="975"/>
      <c r="AJ18" s="975"/>
      <c r="AK18" s="975"/>
      <c r="AL18" s="975"/>
      <c r="AM18" s="975"/>
      <c r="AN18" s="975"/>
      <c r="AO18" s="975"/>
      <c r="AP18" s="975"/>
      <c r="AQ18" s="978"/>
      <c r="AR18" s="978"/>
      <c r="AS18" s="978"/>
      <c r="AT18" s="978"/>
      <c r="AU18" s="192"/>
    </row>
    <row r="19" spans="1:47" ht="39" customHeight="1">
      <c r="A19" s="189"/>
      <c r="B19" s="975"/>
      <c r="C19" s="975"/>
      <c r="D19" s="975"/>
      <c r="E19" s="975"/>
      <c r="F19" s="975"/>
      <c r="G19" s="975"/>
      <c r="H19" s="975"/>
      <c r="I19" s="975"/>
      <c r="J19" s="975"/>
      <c r="K19" s="975"/>
      <c r="L19" s="975"/>
      <c r="M19" s="975"/>
      <c r="N19" s="975"/>
      <c r="O19" s="976"/>
      <c r="P19" s="976"/>
      <c r="Q19" s="976"/>
      <c r="R19" s="976"/>
      <c r="S19" s="976"/>
      <c r="T19" s="976"/>
      <c r="U19" s="976"/>
      <c r="V19" s="976"/>
      <c r="W19" s="976"/>
      <c r="X19" s="976"/>
      <c r="Y19" s="976"/>
      <c r="Z19" s="976"/>
      <c r="AA19" s="976"/>
      <c r="AB19" s="976"/>
      <c r="AC19" s="976"/>
      <c r="AD19" s="976"/>
      <c r="AE19" s="976"/>
      <c r="AF19" s="976"/>
      <c r="AG19" s="976"/>
      <c r="AH19" s="976"/>
      <c r="AI19" s="975"/>
      <c r="AJ19" s="975"/>
      <c r="AK19" s="975"/>
      <c r="AL19" s="975"/>
      <c r="AM19" s="975"/>
      <c r="AN19" s="975"/>
      <c r="AO19" s="975"/>
      <c r="AP19" s="975"/>
      <c r="AQ19" s="978"/>
      <c r="AR19" s="978"/>
      <c r="AS19" s="978"/>
      <c r="AT19" s="978"/>
      <c r="AU19" s="192"/>
    </row>
    <row r="20" spans="1:47" ht="39" customHeight="1">
      <c r="A20" s="189"/>
      <c r="B20" s="975"/>
      <c r="C20" s="975"/>
      <c r="D20" s="975"/>
      <c r="E20" s="975"/>
      <c r="F20" s="975"/>
      <c r="G20" s="975"/>
      <c r="H20" s="975"/>
      <c r="I20" s="975"/>
      <c r="J20" s="975"/>
      <c r="K20" s="975"/>
      <c r="L20" s="975"/>
      <c r="M20" s="975"/>
      <c r="N20" s="975"/>
      <c r="O20" s="976"/>
      <c r="P20" s="976"/>
      <c r="Q20" s="976"/>
      <c r="R20" s="976"/>
      <c r="S20" s="976"/>
      <c r="T20" s="976"/>
      <c r="U20" s="976"/>
      <c r="V20" s="976"/>
      <c r="W20" s="976"/>
      <c r="X20" s="976"/>
      <c r="Y20" s="976"/>
      <c r="Z20" s="976"/>
      <c r="AA20" s="976"/>
      <c r="AB20" s="976"/>
      <c r="AC20" s="976"/>
      <c r="AD20" s="976"/>
      <c r="AE20" s="976"/>
      <c r="AF20" s="976"/>
      <c r="AG20" s="976"/>
      <c r="AH20" s="976"/>
      <c r="AI20" s="975"/>
      <c r="AJ20" s="975"/>
      <c r="AK20" s="975"/>
      <c r="AL20" s="975"/>
      <c r="AM20" s="975"/>
      <c r="AN20" s="975"/>
      <c r="AO20" s="975"/>
      <c r="AP20" s="975"/>
      <c r="AQ20" s="978"/>
      <c r="AR20" s="978"/>
      <c r="AS20" s="978"/>
      <c r="AT20" s="978"/>
      <c r="AU20" s="192"/>
    </row>
    <row r="21" spans="1:47" ht="39" customHeight="1">
      <c r="A21" s="189"/>
      <c r="B21" s="975"/>
      <c r="C21" s="975"/>
      <c r="D21" s="975"/>
      <c r="E21" s="975"/>
      <c r="F21" s="975"/>
      <c r="G21" s="975"/>
      <c r="H21" s="975"/>
      <c r="I21" s="975"/>
      <c r="J21" s="975"/>
      <c r="K21" s="975"/>
      <c r="L21" s="975"/>
      <c r="M21" s="975"/>
      <c r="N21" s="975"/>
      <c r="O21" s="976"/>
      <c r="P21" s="976"/>
      <c r="Q21" s="976"/>
      <c r="R21" s="976"/>
      <c r="S21" s="976"/>
      <c r="T21" s="976"/>
      <c r="U21" s="976"/>
      <c r="V21" s="976"/>
      <c r="W21" s="976"/>
      <c r="X21" s="976"/>
      <c r="Y21" s="976"/>
      <c r="Z21" s="976"/>
      <c r="AA21" s="976"/>
      <c r="AB21" s="976"/>
      <c r="AC21" s="976"/>
      <c r="AD21" s="976"/>
      <c r="AE21" s="976"/>
      <c r="AF21" s="976"/>
      <c r="AG21" s="976"/>
      <c r="AH21" s="976"/>
      <c r="AI21" s="975"/>
      <c r="AJ21" s="975"/>
      <c r="AK21" s="975"/>
      <c r="AL21" s="975"/>
      <c r="AM21" s="975"/>
      <c r="AN21" s="975"/>
      <c r="AO21" s="975"/>
      <c r="AP21" s="975"/>
      <c r="AQ21" s="978"/>
      <c r="AR21" s="978"/>
      <c r="AS21" s="978"/>
      <c r="AT21" s="978"/>
      <c r="AU21" s="192"/>
    </row>
    <row r="22" spans="1:47" ht="39" customHeight="1" thickBot="1">
      <c r="A22" s="194"/>
      <c r="B22" s="198"/>
      <c r="C22" s="198"/>
      <c r="D22" s="198"/>
      <c r="E22" s="198"/>
      <c r="F22" s="198"/>
      <c r="G22" s="198"/>
      <c r="H22" s="198"/>
      <c r="I22" s="198"/>
      <c r="J22" s="198"/>
      <c r="K22" s="198"/>
      <c r="L22" s="198"/>
      <c r="M22" s="198"/>
      <c r="N22" s="198"/>
      <c r="O22" s="199"/>
      <c r="P22" s="199"/>
      <c r="Q22" s="199"/>
      <c r="R22" s="199"/>
      <c r="S22" s="199"/>
      <c r="T22" s="199"/>
      <c r="U22" s="199"/>
      <c r="V22" s="199"/>
      <c r="W22" s="199"/>
      <c r="X22" s="199"/>
      <c r="Y22" s="199"/>
      <c r="Z22" s="199"/>
      <c r="AA22" s="199"/>
      <c r="AB22" s="199"/>
      <c r="AC22" s="199"/>
      <c r="AD22" s="199"/>
      <c r="AE22" s="199"/>
      <c r="AF22" s="199"/>
      <c r="AG22" s="199"/>
      <c r="AH22" s="199"/>
      <c r="AI22" s="198"/>
      <c r="AJ22" s="198"/>
      <c r="AK22" s="198"/>
      <c r="AL22" s="198"/>
      <c r="AM22" s="198"/>
      <c r="AN22" s="198"/>
      <c r="AO22" s="198"/>
      <c r="AP22" s="198"/>
      <c r="AQ22" s="200"/>
      <c r="AR22" s="200"/>
      <c r="AS22" s="200"/>
      <c r="AT22" s="200"/>
      <c r="AU22" s="192"/>
    </row>
    <row r="23" spans="1:47" ht="19.25" customHeight="1">
      <c r="A23" s="201"/>
      <c r="B23" s="195"/>
      <c r="C23" s="195"/>
      <c r="D23" s="195"/>
      <c r="E23" s="195"/>
      <c r="F23" s="195"/>
      <c r="G23" s="195"/>
      <c r="H23" s="195"/>
      <c r="I23" s="195"/>
      <c r="J23" s="195"/>
      <c r="K23" s="195"/>
      <c r="L23" s="195"/>
      <c r="M23" s="195"/>
      <c r="N23" s="195"/>
      <c r="O23" s="196"/>
      <c r="P23" s="196"/>
      <c r="Q23" s="196"/>
      <c r="R23" s="196"/>
      <c r="S23" s="196"/>
      <c r="T23" s="196"/>
      <c r="U23" s="196"/>
      <c r="V23" s="196"/>
      <c r="W23" s="196"/>
      <c r="X23" s="196"/>
      <c r="Y23" s="196"/>
      <c r="Z23" s="196"/>
      <c r="AA23" s="196"/>
      <c r="AB23" s="196"/>
      <c r="AC23" s="196"/>
      <c r="AD23" s="196"/>
      <c r="AE23" s="196"/>
      <c r="AF23" s="196"/>
      <c r="AG23" s="196"/>
      <c r="AH23" s="196"/>
      <c r="AI23" s="195"/>
      <c r="AJ23" s="195"/>
      <c r="AK23" s="195"/>
      <c r="AL23" s="195"/>
      <c r="AM23" s="195"/>
      <c r="AN23" s="195"/>
      <c r="AO23" s="195"/>
      <c r="AP23" s="195"/>
      <c r="AQ23" s="197"/>
      <c r="AR23" s="197"/>
      <c r="AS23" s="197"/>
      <c r="AT23" s="197"/>
    </row>
    <row r="24" spans="1:47" ht="19.25" customHeight="1">
      <c r="A24" s="189"/>
      <c r="B24" s="975"/>
      <c r="C24" s="975"/>
      <c r="D24" s="975"/>
      <c r="E24" s="975"/>
      <c r="F24" s="975"/>
      <c r="G24" s="975"/>
      <c r="H24" s="975"/>
      <c r="I24" s="975"/>
      <c r="J24" s="975"/>
      <c r="K24" s="975"/>
      <c r="L24" s="975"/>
      <c r="M24" s="975"/>
      <c r="N24" s="975"/>
      <c r="O24" s="976"/>
      <c r="P24" s="976"/>
      <c r="Q24" s="976"/>
      <c r="R24" s="976"/>
      <c r="S24" s="976"/>
      <c r="T24" s="976"/>
      <c r="U24" s="976"/>
      <c r="V24" s="976"/>
      <c r="W24" s="976"/>
      <c r="X24" s="976"/>
      <c r="Y24" s="976"/>
      <c r="Z24" s="976"/>
      <c r="AA24" s="976"/>
      <c r="AB24" s="976"/>
      <c r="AC24" s="976"/>
      <c r="AD24" s="976"/>
      <c r="AE24" s="976"/>
      <c r="AF24" s="976"/>
      <c r="AG24" s="976"/>
      <c r="AH24" s="976"/>
      <c r="AI24" s="975"/>
      <c r="AJ24" s="975"/>
      <c r="AK24" s="975"/>
      <c r="AL24" s="975"/>
      <c r="AM24" s="975"/>
      <c r="AN24" s="975"/>
      <c r="AO24" s="975"/>
      <c r="AP24" s="975"/>
      <c r="AQ24" s="978"/>
      <c r="AR24" s="978"/>
      <c r="AS24" s="978"/>
      <c r="AT24" s="978"/>
    </row>
    <row r="25" spans="1:47" ht="19.25" customHeight="1">
      <c r="A25" s="978"/>
      <c r="B25" s="975"/>
      <c r="C25" s="975"/>
      <c r="D25" s="975"/>
      <c r="E25" s="975"/>
      <c r="F25" s="975"/>
      <c r="G25" s="975"/>
      <c r="H25" s="975"/>
      <c r="I25" s="975"/>
      <c r="J25" s="975"/>
      <c r="K25" s="975"/>
      <c r="L25" s="975"/>
      <c r="M25" s="975"/>
      <c r="N25" s="975"/>
      <c r="O25" s="976"/>
      <c r="P25" s="976"/>
      <c r="Q25" s="976"/>
      <c r="R25" s="976"/>
      <c r="S25" s="976"/>
      <c r="T25" s="976"/>
      <c r="U25" s="976"/>
      <c r="V25" s="976"/>
      <c r="W25" s="976"/>
      <c r="X25" s="976"/>
      <c r="Y25" s="976"/>
      <c r="Z25" s="976"/>
      <c r="AA25" s="976"/>
      <c r="AB25" s="976"/>
      <c r="AC25" s="976"/>
      <c r="AD25" s="976"/>
      <c r="AE25" s="976"/>
      <c r="AF25" s="976"/>
      <c r="AG25" s="976"/>
      <c r="AH25" s="976"/>
      <c r="AI25" s="975"/>
      <c r="AJ25" s="975"/>
      <c r="AK25" s="975"/>
      <c r="AL25" s="975"/>
      <c r="AM25" s="975"/>
      <c r="AN25" s="975"/>
      <c r="AO25" s="975"/>
      <c r="AP25" s="975"/>
      <c r="AQ25" s="978"/>
      <c r="AR25" s="978"/>
      <c r="AS25" s="978"/>
      <c r="AT25" s="978"/>
    </row>
    <row r="26" spans="1:47" ht="17.25" customHeight="1">
      <c r="A26" s="974"/>
      <c r="B26" s="1698"/>
      <c r="C26" s="1698"/>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c r="AI26" s="1698"/>
      <c r="AJ26" s="1698"/>
      <c r="AK26" s="1698"/>
      <c r="AL26" s="1698"/>
      <c r="AM26" s="1698"/>
      <c r="AN26" s="1698"/>
      <c r="AO26" s="1698"/>
      <c r="AP26" s="1698"/>
      <c r="AQ26" s="1698"/>
      <c r="AR26" s="1698"/>
      <c r="AS26" s="1698"/>
      <c r="AT26" s="1698"/>
      <c r="AU26" s="974"/>
    </row>
    <row r="27" spans="1:47" s="203" customFormat="1" ht="31.25" customHeight="1">
      <c r="A27" s="977"/>
      <c r="Z27" s="1699"/>
      <c r="AA27" s="1699"/>
      <c r="AB27" s="1699"/>
      <c r="AC27" s="1699"/>
      <c r="AD27" s="1699"/>
      <c r="AE27" s="1699"/>
      <c r="AF27" s="1699"/>
      <c r="AG27" s="1699"/>
      <c r="AH27" s="1699"/>
      <c r="AI27" s="1699"/>
      <c r="AJ27" s="1699"/>
      <c r="AK27" s="1699"/>
      <c r="AL27" s="1699"/>
      <c r="AM27" s="1699"/>
      <c r="AN27" s="1699"/>
      <c r="AO27" s="1699"/>
      <c r="AP27" s="1699"/>
      <c r="AQ27" s="1699"/>
      <c r="AR27" s="1699"/>
      <c r="AS27" s="1699"/>
      <c r="AT27" s="1699"/>
      <c r="AU27" s="977"/>
    </row>
    <row r="28" spans="1:47" ht="17.75" customHeight="1">
      <c r="A28" s="974"/>
      <c r="B28" s="1700"/>
      <c r="C28" s="1700"/>
      <c r="D28" s="1700"/>
      <c r="E28" s="1700"/>
      <c r="F28" s="1700"/>
      <c r="G28" s="1700"/>
      <c r="H28" s="1700"/>
      <c r="I28" s="1700"/>
      <c r="J28" s="1700"/>
      <c r="K28" s="1700"/>
      <c r="L28" s="1700"/>
      <c r="M28" s="1700"/>
      <c r="N28" s="1700"/>
      <c r="O28" s="1700"/>
      <c r="P28" s="1700"/>
      <c r="Q28" s="1700"/>
      <c r="R28" s="1700"/>
      <c r="S28" s="1700"/>
      <c r="T28" s="1700"/>
      <c r="U28" s="1700"/>
      <c r="V28" s="1700"/>
      <c r="W28" s="1700"/>
      <c r="X28" s="1700"/>
      <c r="Y28" s="1700"/>
      <c r="Z28" s="973"/>
      <c r="AA28" s="973"/>
      <c r="AB28" s="973"/>
      <c r="AC28" s="973"/>
      <c r="AD28" s="973"/>
      <c r="AE28" s="973"/>
      <c r="AF28" s="973"/>
      <c r="AG28" s="973"/>
      <c r="AH28" s="973"/>
      <c r="AI28" s="973"/>
      <c r="AJ28" s="973"/>
      <c r="AK28" s="973"/>
      <c r="AL28" s="973"/>
      <c r="AM28" s="973"/>
      <c r="AN28" s="973"/>
      <c r="AO28" s="973"/>
      <c r="AP28" s="973"/>
      <c r="AQ28" s="973"/>
      <c r="AR28" s="973"/>
      <c r="AS28" s="973"/>
      <c r="AT28" s="973"/>
      <c r="AU28" s="974"/>
    </row>
    <row r="29" spans="1:47" ht="17.75" customHeight="1">
      <c r="A29" s="974"/>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973"/>
      <c r="AA29" s="973"/>
      <c r="AB29" s="973"/>
      <c r="AC29" s="973"/>
      <c r="AD29" s="973"/>
      <c r="AE29" s="973"/>
      <c r="AF29" s="973"/>
      <c r="AG29" s="973"/>
      <c r="AH29" s="973"/>
      <c r="AI29" s="973"/>
      <c r="AJ29" s="973"/>
      <c r="AK29" s="973"/>
      <c r="AL29" s="973"/>
      <c r="AM29" s="973"/>
      <c r="AN29" s="973"/>
      <c r="AO29" s="973"/>
      <c r="AP29" s="973"/>
      <c r="AQ29" s="973"/>
      <c r="AR29" s="973"/>
      <c r="AS29" s="973"/>
      <c r="AT29" s="973"/>
      <c r="AU29" s="974"/>
    </row>
    <row r="30" spans="1:47" ht="39.5" customHeight="1">
      <c r="A30" s="1701"/>
      <c r="B30" s="1701"/>
      <c r="C30" s="1701"/>
      <c r="D30" s="1701"/>
      <c r="E30" s="1701"/>
      <c r="F30" s="1701"/>
      <c r="G30" s="1701"/>
      <c r="H30" s="1701"/>
      <c r="I30" s="1701"/>
      <c r="J30" s="1701"/>
      <c r="K30" s="1701"/>
      <c r="L30" s="1701"/>
      <c r="M30" s="1701"/>
      <c r="N30" s="1701"/>
      <c r="O30" s="1701"/>
      <c r="P30" s="1701"/>
      <c r="Q30" s="1701"/>
      <c r="R30" s="1701"/>
      <c r="S30" s="1701"/>
      <c r="T30" s="1701"/>
      <c r="U30" s="1701"/>
      <c r="V30" s="1701"/>
      <c r="W30" s="1701"/>
      <c r="X30" s="1701"/>
      <c r="Y30" s="1701"/>
      <c r="Z30" s="1701"/>
      <c r="AA30" s="1701"/>
      <c r="AB30" s="1701"/>
      <c r="AC30" s="1701"/>
      <c r="AD30" s="1701"/>
      <c r="AE30" s="1701"/>
      <c r="AF30" s="1701"/>
      <c r="AG30" s="1701"/>
      <c r="AH30" s="1701"/>
      <c r="AI30" s="1701"/>
      <c r="AJ30" s="1701"/>
      <c r="AK30" s="1701"/>
      <c r="AL30" s="1701"/>
      <c r="AM30" s="1701"/>
      <c r="AN30" s="1701"/>
      <c r="AO30" s="1701"/>
      <c r="AP30" s="1701"/>
      <c r="AQ30" s="1701"/>
      <c r="AR30" s="1701"/>
      <c r="AS30" s="1701"/>
      <c r="AT30" s="1701"/>
      <c r="AU30" s="1701"/>
    </row>
    <row r="31" spans="1:47" ht="14.25" customHeight="1">
      <c r="A31" s="1691"/>
      <c r="B31" s="1691"/>
      <c r="C31" s="1691"/>
      <c r="D31" s="1691"/>
      <c r="E31" s="1691"/>
      <c r="F31" s="1691"/>
      <c r="G31" s="1691"/>
      <c r="H31" s="1691"/>
      <c r="I31" s="1691"/>
      <c r="J31" s="1691"/>
      <c r="K31" s="1691"/>
      <c r="L31" s="1691"/>
      <c r="M31" s="1691"/>
      <c r="N31" s="1691"/>
      <c r="O31" s="1691"/>
      <c r="P31" s="1691"/>
      <c r="Q31" s="1691"/>
      <c r="R31" s="1691"/>
      <c r="S31" s="1691"/>
      <c r="T31" s="1691"/>
      <c r="U31" s="1691"/>
      <c r="V31" s="1691"/>
      <c r="W31" s="1691"/>
      <c r="X31" s="1691"/>
      <c r="Y31" s="1691"/>
      <c r="Z31" s="1691"/>
      <c r="AA31" s="1691"/>
      <c r="AB31" s="1691"/>
      <c r="AC31" s="1691"/>
      <c r="AD31" s="1691"/>
      <c r="AE31" s="1691"/>
      <c r="AF31" s="1691"/>
      <c r="AG31" s="1691"/>
      <c r="AH31" s="1691"/>
      <c r="AI31" s="1691"/>
      <c r="AJ31" s="1691"/>
      <c r="AK31" s="1691"/>
      <c r="AL31" s="1691"/>
      <c r="AM31" s="1691"/>
      <c r="AN31" s="1691"/>
      <c r="AO31" s="1691"/>
      <c r="AP31" s="1691"/>
      <c r="AQ31" s="1692"/>
      <c r="AR31" s="1692"/>
      <c r="AS31" s="1692"/>
      <c r="AT31" s="1692"/>
      <c r="AU31" s="974"/>
    </row>
    <row r="32" spans="1:47" ht="14.25" customHeight="1">
      <c r="A32" s="1691"/>
      <c r="B32" s="1691"/>
      <c r="C32" s="1691"/>
      <c r="D32" s="1691"/>
      <c r="E32" s="1691"/>
      <c r="F32" s="1691"/>
      <c r="G32" s="1691"/>
      <c r="H32" s="1691"/>
      <c r="I32" s="1691"/>
      <c r="J32" s="1691"/>
      <c r="K32" s="1691"/>
      <c r="L32" s="1691"/>
      <c r="M32" s="1691"/>
      <c r="N32" s="1691"/>
      <c r="O32" s="1691"/>
      <c r="P32" s="1691"/>
      <c r="Q32" s="1691"/>
      <c r="R32" s="1691"/>
      <c r="S32" s="1691"/>
      <c r="T32" s="1691"/>
      <c r="U32" s="1691"/>
      <c r="V32" s="1691"/>
      <c r="W32" s="1691"/>
      <c r="X32" s="1691"/>
      <c r="Y32" s="1691"/>
      <c r="Z32" s="1691"/>
      <c r="AA32" s="1691"/>
      <c r="AB32" s="1691"/>
      <c r="AC32" s="1691"/>
      <c r="AD32" s="1691"/>
      <c r="AE32" s="1691"/>
      <c r="AF32" s="1691"/>
      <c r="AG32" s="1691"/>
      <c r="AH32" s="1691"/>
      <c r="AI32" s="1691"/>
      <c r="AJ32" s="1691"/>
      <c r="AK32" s="1691"/>
      <c r="AL32" s="1691"/>
      <c r="AM32" s="1691"/>
      <c r="AN32" s="1691"/>
      <c r="AO32" s="1691"/>
      <c r="AP32" s="1691"/>
      <c r="AQ32" s="1692"/>
      <c r="AR32" s="1692"/>
      <c r="AS32" s="1692"/>
      <c r="AT32" s="1692"/>
      <c r="AU32" s="974"/>
    </row>
    <row r="33" spans="1:47" ht="14.25" customHeight="1">
      <c r="A33" s="1691"/>
      <c r="B33" s="1691"/>
      <c r="C33" s="1691"/>
      <c r="D33" s="1691"/>
      <c r="E33" s="1691"/>
      <c r="F33" s="1691"/>
      <c r="G33" s="1691"/>
      <c r="H33" s="1691"/>
      <c r="I33" s="1691"/>
      <c r="J33" s="1691"/>
      <c r="K33" s="1691"/>
      <c r="L33" s="1691"/>
      <c r="M33" s="1691"/>
      <c r="N33" s="1691"/>
      <c r="O33" s="1691"/>
      <c r="P33" s="1691"/>
      <c r="Q33" s="1691"/>
      <c r="R33" s="1691"/>
      <c r="S33" s="1691"/>
      <c r="T33" s="1691"/>
      <c r="U33" s="1691"/>
      <c r="V33" s="1691"/>
      <c r="W33" s="1691"/>
      <c r="X33" s="1691"/>
      <c r="Y33" s="1691"/>
      <c r="Z33" s="1691"/>
      <c r="AA33" s="1691"/>
      <c r="AB33" s="1691"/>
      <c r="AC33" s="1691"/>
      <c r="AD33" s="1691"/>
      <c r="AE33" s="1691"/>
      <c r="AF33" s="1691"/>
      <c r="AG33" s="1691"/>
      <c r="AH33" s="1691"/>
      <c r="AI33" s="1691"/>
      <c r="AJ33" s="1691"/>
      <c r="AK33" s="1691"/>
      <c r="AL33" s="1691"/>
      <c r="AM33" s="1691"/>
      <c r="AN33" s="1691"/>
      <c r="AO33" s="1691"/>
      <c r="AP33" s="1691"/>
      <c r="AQ33" s="1692"/>
      <c r="AR33" s="1692"/>
      <c r="AS33" s="1692"/>
      <c r="AT33" s="1692"/>
      <c r="AU33" s="974"/>
    </row>
    <row r="34" spans="1:47" ht="13.25" customHeight="1">
      <c r="A34" s="1691"/>
      <c r="B34" s="1691"/>
      <c r="C34" s="1691"/>
      <c r="D34" s="1691"/>
      <c r="E34" s="1691"/>
      <c r="F34" s="1691"/>
      <c r="G34" s="1691"/>
      <c r="H34" s="1691"/>
      <c r="I34" s="1691"/>
      <c r="J34" s="1691"/>
      <c r="K34" s="1691"/>
      <c r="L34" s="1691"/>
      <c r="M34" s="1691"/>
      <c r="N34" s="1691"/>
      <c r="O34" s="1691"/>
      <c r="P34" s="1691"/>
      <c r="Q34" s="1691"/>
      <c r="R34" s="1691"/>
      <c r="S34" s="1691"/>
      <c r="T34" s="1691"/>
      <c r="U34" s="1691"/>
      <c r="V34" s="1691"/>
      <c r="W34" s="1691"/>
      <c r="X34" s="1691"/>
      <c r="Y34" s="1691"/>
      <c r="Z34" s="1691"/>
      <c r="AA34" s="1691"/>
      <c r="AB34" s="1691"/>
      <c r="AC34" s="1691"/>
      <c r="AD34" s="1691"/>
      <c r="AE34" s="1691"/>
      <c r="AF34" s="1691"/>
      <c r="AG34" s="1691"/>
      <c r="AH34" s="1691"/>
      <c r="AI34" s="1691"/>
      <c r="AJ34" s="1691"/>
      <c r="AK34" s="1691"/>
      <c r="AL34" s="1691"/>
      <c r="AM34" s="1691"/>
      <c r="AN34" s="1691"/>
      <c r="AO34" s="1691"/>
      <c r="AP34" s="1691"/>
      <c r="AQ34" s="1692"/>
      <c r="AR34" s="1692"/>
      <c r="AS34" s="1692"/>
      <c r="AT34" s="1692"/>
      <c r="AU34" s="974"/>
    </row>
    <row r="35" spans="1:47" ht="15" customHeight="1">
      <c r="A35" s="1691"/>
      <c r="B35" s="1691"/>
      <c r="C35" s="1691"/>
      <c r="D35" s="1691"/>
      <c r="E35" s="1691"/>
      <c r="F35" s="1691"/>
      <c r="G35" s="1691"/>
      <c r="H35" s="1691"/>
      <c r="I35" s="1691"/>
      <c r="J35" s="1691"/>
      <c r="K35" s="1691"/>
      <c r="L35" s="1691"/>
      <c r="M35" s="1691"/>
      <c r="N35" s="1691"/>
      <c r="O35" s="1691"/>
      <c r="P35" s="1691"/>
      <c r="Q35" s="1691"/>
      <c r="R35" s="1691"/>
      <c r="S35" s="1691"/>
      <c r="T35" s="1691"/>
      <c r="U35" s="1691"/>
      <c r="V35" s="1691"/>
      <c r="W35" s="1691"/>
      <c r="X35" s="1691"/>
      <c r="Y35" s="1691"/>
      <c r="Z35" s="1691"/>
      <c r="AA35" s="1691"/>
      <c r="AB35" s="1691"/>
      <c r="AC35" s="1691"/>
      <c r="AD35" s="1691"/>
      <c r="AE35" s="1691"/>
      <c r="AF35" s="1691"/>
      <c r="AG35" s="1691"/>
      <c r="AH35" s="1691"/>
      <c r="AI35" s="1691"/>
      <c r="AJ35" s="1691"/>
      <c r="AK35" s="1691"/>
      <c r="AL35" s="1691"/>
      <c r="AM35" s="1691"/>
      <c r="AN35" s="1691"/>
      <c r="AO35" s="1691"/>
      <c r="AP35" s="1691"/>
      <c r="AQ35" s="1692"/>
      <c r="AR35" s="1692"/>
      <c r="AS35" s="1692"/>
      <c r="AT35" s="1692"/>
      <c r="AU35" s="974"/>
    </row>
    <row r="36" spans="1:47" ht="14" customHeight="1">
      <c r="A36" s="1691"/>
      <c r="B36" s="1691"/>
      <c r="C36" s="1691"/>
      <c r="D36" s="1691"/>
      <c r="E36" s="1691"/>
      <c r="F36" s="1691"/>
      <c r="G36" s="1691"/>
      <c r="H36" s="1691"/>
      <c r="I36" s="1691"/>
      <c r="J36" s="1691"/>
      <c r="K36" s="1691"/>
      <c r="L36" s="1691"/>
      <c r="M36" s="1691"/>
      <c r="N36" s="1691"/>
      <c r="O36" s="1691"/>
      <c r="P36" s="1691"/>
      <c r="Q36" s="1691"/>
      <c r="R36" s="1691"/>
      <c r="S36" s="1691"/>
      <c r="T36" s="1691"/>
      <c r="U36" s="1691"/>
      <c r="V36" s="1691"/>
      <c r="W36" s="1691"/>
      <c r="X36" s="1691"/>
      <c r="Y36" s="1691"/>
      <c r="Z36" s="1691"/>
      <c r="AA36" s="1691"/>
      <c r="AB36" s="1691"/>
      <c r="AC36" s="1691"/>
      <c r="AD36" s="1691"/>
      <c r="AE36" s="1691"/>
      <c r="AF36" s="1691"/>
      <c r="AG36" s="1691"/>
      <c r="AH36" s="1691"/>
      <c r="AI36" s="1691"/>
      <c r="AJ36" s="1691"/>
      <c r="AK36" s="1691"/>
      <c r="AL36" s="1691"/>
      <c r="AM36" s="1691"/>
      <c r="AN36" s="1691"/>
      <c r="AO36" s="1691"/>
      <c r="AP36" s="1691"/>
      <c r="AQ36" s="1690"/>
      <c r="AR36" s="1690"/>
      <c r="AS36" s="1690"/>
      <c r="AT36" s="1690"/>
      <c r="AU36" s="974"/>
    </row>
    <row r="37" spans="1:47" ht="14" customHeight="1">
      <c r="A37" s="1691"/>
      <c r="B37" s="1691"/>
      <c r="C37" s="1691"/>
      <c r="D37" s="1691"/>
      <c r="E37" s="1691"/>
      <c r="F37" s="1691"/>
      <c r="G37" s="1691"/>
      <c r="H37" s="1691"/>
      <c r="I37" s="1691"/>
      <c r="J37" s="1691"/>
      <c r="K37" s="1691"/>
      <c r="L37" s="1691"/>
      <c r="M37" s="1691"/>
      <c r="N37" s="1691"/>
      <c r="O37" s="1691"/>
      <c r="P37" s="1691"/>
      <c r="Q37" s="1691"/>
      <c r="R37" s="1691"/>
      <c r="S37" s="1691"/>
      <c r="T37" s="1691"/>
      <c r="U37" s="1691"/>
      <c r="V37" s="1691"/>
      <c r="W37" s="1691"/>
      <c r="X37" s="1691"/>
      <c r="Y37" s="1691"/>
      <c r="Z37" s="1691"/>
      <c r="AA37" s="1691"/>
      <c r="AB37" s="1691"/>
      <c r="AC37" s="1691"/>
      <c r="AD37" s="1691"/>
      <c r="AE37" s="1691"/>
      <c r="AF37" s="1691"/>
      <c r="AG37" s="1691"/>
      <c r="AH37" s="1691"/>
      <c r="AI37" s="1691"/>
      <c r="AJ37" s="1691"/>
      <c r="AK37" s="1691"/>
      <c r="AL37" s="1691"/>
      <c r="AM37" s="1691"/>
      <c r="AN37" s="1691"/>
      <c r="AO37" s="1691"/>
      <c r="AP37" s="1691"/>
      <c r="AQ37" s="1690"/>
      <c r="AR37" s="1690"/>
      <c r="AS37" s="1690"/>
      <c r="AT37" s="1690"/>
      <c r="AU37" s="974"/>
    </row>
    <row r="38" spans="1:47" ht="17" customHeight="1">
      <c r="A38" s="1689"/>
      <c r="B38" s="1689"/>
      <c r="C38" s="1689"/>
      <c r="D38" s="1689"/>
      <c r="E38" s="1689"/>
      <c r="F38" s="1689"/>
      <c r="G38" s="1689"/>
      <c r="H38" s="1689"/>
      <c r="I38" s="1689"/>
      <c r="J38" s="1689"/>
      <c r="K38" s="1689"/>
      <c r="L38" s="1689"/>
      <c r="M38" s="1689"/>
      <c r="N38" s="1689"/>
      <c r="O38" s="1689"/>
      <c r="P38" s="1689"/>
      <c r="Q38" s="1689"/>
      <c r="R38" s="1689"/>
      <c r="S38" s="1689"/>
      <c r="T38" s="1689"/>
      <c r="U38" s="1689"/>
      <c r="V38" s="1689"/>
      <c r="W38" s="1689"/>
      <c r="X38" s="1689"/>
      <c r="Y38" s="1689"/>
      <c r="Z38" s="1689"/>
      <c r="AA38" s="1689"/>
      <c r="AB38" s="1689"/>
      <c r="AC38" s="1689"/>
      <c r="AD38" s="1689"/>
      <c r="AE38" s="1689"/>
      <c r="AF38" s="1689"/>
      <c r="AG38" s="1689"/>
      <c r="AH38" s="1689"/>
      <c r="AI38" s="1689"/>
      <c r="AJ38" s="1689"/>
      <c r="AK38" s="1689"/>
      <c r="AL38" s="1689"/>
      <c r="AM38" s="1689"/>
      <c r="AN38" s="1689"/>
      <c r="AO38" s="1689"/>
      <c r="AP38" s="1689"/>
      <c r="AQ38" s="1690"/>
      <c r="AR38" s="1690"/>
      <c r="AS38" s="1690"/>
      <c r="AT38" s="1690"/>
      <c r="AU38" s="974"/>
    </row>
    <row r="39" spans="1:47" ht="19.25" customHeight="1">
      <c r="A39" s="1689"/>
      <c r="B39" s="1689"/>
      <c r="C39" s="1689"/>
      <c r="D39" s="1689"/>
      <c r="E39" s="1689"/>
      <c r="F39" s="1689"/>
      <c r="G39" s="1689"/>
      <c r="H39" s="1689"/>
      <c r="I39" s="1689"/>
      <c r="J39" s="1689"/>
      <c r="K39" s="1689"/>
      <c r="L39" s="1689"/>
      <c r="M39" s="1689"/>
      <c r="N39" s="1689"/>
      <c r="O39" s="1689"/>
      <c r="P39" s="1689"/>
      <c r="Q39" s="1689"/>
      <c r="R39" s="1689"/>
      <c r="S39" s="1689"/>
      <c r="T39" s="1689"/>
      <c r="U39" s="1689"/>
      <c r="V39" s="1689"/>
      <c r="W39" s="1689"/>
      <c r="X39" s="1689"/>
      <c r="Y39" s="1689"/>
      <c r="Z39" s="1689"/>
      <c r="AA39" s="1689"/>
      <c r="AB39" s="1689"/>
      <c r="AC39" s="1689"/>
      <c r="AD39" s="1689"/>
      <c r="AE39" s="1689"/>
      <c r="AF39" s="1689"/>
      <c r="AG39" s="1689"/>
      <c r="AH39" s="1689"/>
      <c r="AI39" s="1689"/>
      <c r="AJ39" s="1689"/>
      <c r="AK39" s="1689"/>
      <c r="AL39" s="1689"/>
      <c r="AM39" s="1689"/>
      <c r="AN39" s="1689"/>
      <c r="AO39" s="1689"/>
      <c r="AP39" s="1689"/>
      <c r="AQ39" s="1690"/>
      <c r="AR39" s="1690"/>
      <c r="AS39" s="1690"/>
      <c r="AT39" s="1690"/>
      <c r="AU39" s="974"/>
    </row>
    <row r="40" spans="1:47" ht="18" customHeight="1">
      <c r="A40" s="1689"/>
      <c r="B40" s="1689"/>
      <c r="C40" s="1689"/>
      <c r="D40" s="1689"/>
      <c r="E40" s="1689"/>
      <c r="F40" s="1689"/>
      <c r="G40" s="1689"/>
      <c r="H40" s="1689"/>
      <c r="I40" s="1689"/>
      <c r="J40" s="1689"/>
      <c r="K40" s="1689"/>
      <c r="L40" s="1689"/>
      <c r="M40" s="1689"/>
      <c r="N40" s="1689"/>
      <c r="O40" s="1689"/>
      <c r="P40" s="1689"/>
      <c r="Q40" s="1689"/>
      <c r="R40" s="1689"/>
      <c r="S40" s="1689"/>
      <c r="T40" s="1689"/>
      <c r="U40" s="1689"/>
      <c r="V40" s="1689"/>
      <c r="W40" s="1689"/>
      <c r="X40" s="1689"/>
      <c r="Y40" s="1689"/>
      <c r="Z40" s="1689"/>
      <c r="AA40" s="1689"/>
      <c r="AB40" s="1689"/>
      <c r="AC40" s="1689"/>
      <c r="AD40" s="1689"/>
      <c r="AE40" s="1689"/>
      <c r="AF40" s="1689"/>
      <c r="AG40" s="1689"/>
      <c r="AH40" s="1689"/>
      <c r="AI40" s="1689"/>
      <c r="AJ40" s="1689"/>
      <c r="AK40" s="1689"/>
      <c r="AL40" s="1689"/>
      <c r="AM40" s="1689"/>
      <c r="AN40" s="1689"/>
      <c r="AO40" s="1689"/>
      <c r="AP40" s="1689"/>
      <c r="AQ40" s="1690"/>
      <c r="AR40" s="1690"/>
      <c r="AS40" s="1690"/>
      <c r="AT40" s="1690"/>
      <c r="AU40" s="974"/>
    </row>
    <row r="41" spans="1:47" ht="15" customHeight="1">
      <c r="A41" s="1689"/>
      <c r="B41" s="1689"/>
      <c r="C41" s="1689"/>
      <c r="D41" s="1689"/>
      <c r="E41" s="1689"/>
      <c r="F41" s="1689"/>
      <c r="G41" s="1689"/>
      <c r="H41" s="1689"/>
      <c r="I41" s="1689"/>
      <c r="J41" s="1689"/>
      <c r="K41" s="1689"/>
      <c r="L41" s="1689"/>
      <c r="M41" s="1689"/>
      <c r="N41" s="1689"/>
      <c r="O41" s="1689"/>
      <c r="P41" s="1689"/>
      <c r="Q41" s="1689"/>
      <c r="R41" s="1689"/>
      <c r="S41" s="1689"/>
      <c r="T41" s="1689"/>
      <c r="U41" s="1689"/>
      <c r="V41" s="1689"/>
      <c r="W41" s="1689"/>
      <c r="X41" s="1689"/>
      <c r="Y41" s="1689"/>
      <c r="Z41" s="1689"/>
      <c r="AA41" s="1689"/>
      <c r="AB41" s="1689"/>
      <c r="AC41" s="1689"/>
      <c r="AD41" s="1689"/>
      <c r="AE41" s="1689"/>
      <c r="AF41" s="1689"/>
      <c r="AG41" s="1689"/>
      <c r="AH41" s="1689"/>
      <c r="AI41" s="1689"/>
      <c r="AJ41" s="1689"/>
      <c r="AK41" s="1689"/>
      <c r="AL41" s="1689"/>
      <c r="AM41" s="1689"/>
      <c r="AN41" s="1689"/>
      <c r="AO41" s="1689"/>
      <c r="AP41" s="1689"/>
      <c r="AQ41" s="1690"/>
      <c r="AR41" s="1690"/>
      <c r="AS41" s="1690"/>
      <c r="AT41" s="1690"/>
      <c r="AU41" s="974"/>
    </row>
    <row r="42" spans="1:47" ht="16.25" customHeight="1">
      <c r="A42" s="1689"/>
      <c r="B42" s="1689"/>
      <c r="C42" s="1689"/>
      <c r="D42" s="1689"/>
      <c r="E42" s="1689"/>
      <c r="F42" s="1689"/>
      <c r="G42" s="1689"/>
      <c r="H42" s="1689"/>
      <c r="I42" s="1689"/>
      <c r="J42" s="1689"/>
      <c r="K42" s="1689"/>
      <c r="L42" s="1689"/>
      <c r="M42" s="1689"/>
      <c r="N42" s="1689"/>
      <c r="O42" s="1689"/>
      <c r="P42" s="1689"/>
      <c r="Q42" s="1689"/>
      <c r="R42" s="1689"/>
      <c r="S42" s="1689"/>
      <c r="T42" s="1689"/>
      <c r="U42" s="1689"/>
      <c r="V42" s="1689"/>
      <c r="W42" s="1689"/>
      <c r="X42" s="1689"/>
      <c r="Y42" s="1689"/>
      <c r="Z42" s="1689"/>
      <c r="AA42" s="1689"/>
      <c r="AB42" s="1689"/>
      <c r="AC42" s="1689"/>
      <c r="AD42" s="1689"/>
      <c r="AE42" s="1689"/>
      <c r="AF42" s="1689"/>
      <c r="AG42" s="1689"/>
      <c r="AH42" s="1689"/>
      <c r="AI42" s="1689"/>
      <c r="AJ42" s="1689"/>
      <c r="AK42" s="1689"/>
      <c r="AL42" s="1689"/>
      <c r="AM42" s="1689"/>
      <c r="AN42" s="1689"/>
      <c r="AO42" s="1689"/>
      <c r="AP42" s="1689"/>
      <c r="AQ42" s="1690"/>
      <c r="AR42" s="1690"/>
      <c r="AS42" s="1690"/>
      <c r="AT42" s="1690"/>
      <c r="AU42" s="974"/>
    </row>
    <row r="43" spans="1:47" ht="17" customHeight="1">
      <c r="A43" s="1689"/>
      <c r="B43" s="1689"/>
      <c r="C43" s="1689"/>
      <c r="D43" s="1689"/>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89"/>
      <c r="AI43" s="1689"/>
      <c r="AJ43" s="1689"/>
      <c r="AK43" s="1689"/>
      <c r="AL43" s="1689"/>
      <c r="AM43" s="1689"/>
      <c r="AN43" s="1689"/>
      <c r="AO43" s="1689"/>
      <c r="AP43" s="1689"/>
      <c r="AQ43" s="1690"/>
      <c r="AR43" s="1690"/>
      <c r="AS43" s="1690"/>
      <c r="AT43" s="1690"/>
      <c r="AU43" s="974"/>
    </row>
    <row r="44" spans="1:47" ht="16.25" customHeight="1">
      <c r="A44" s="1689"/>
      <c r="B44" s="1689"/>
      <c r="C44" s="1689"/>
      <c r="D44" s="1689"/>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1689"/>
      <c r="AF44" s="1689"/>
      <c r="AG44" s="1689"/>
      <c r="AH44" s="1689"/>
      <c r="AI44" s="1689"/>
      <c r="AJ44" s="1689"/>
      <c r="AK44" s="1689"/>
      <c r="AL44" s="1689"/>
      <c r="AM44" s="1689"/>
      <c r="AN44" s="1689"/>
      <c r="AO44" s="1689"/>
      <c r="AP44" s="1689"/>
      <c r="AQ44" s="1690"/>
      <c r="AR44" s="1690"/>
      <c r="AS44" s="1690"/>
      <c r="AT44" s="1690"/>
      <c r="AU44" s="974"/>
    </row>
    <row r="45" spans="1:47" ht="17" customHeight="1">
      <c r="A45" s="1689"/>
      <c r="B45" s="1689"/>
      <c r="C45" s="1689"/>
      <c r="D45" s="168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1689"/>
      <c r="AF45" s="1689"/>
      <c r="AG45" s="1689"/>
      <c r="AH45" s="1689"/>
      <c r="AI45" s="1689"/>
      <c r="AJ45" s="1689"/>
      <c r="AK45" s="1689"/>
      <c r="AL45" s="1689"/>
      <c r="AM45" s="1689"/>
      <c r="AN45" s="1689"/>
      <c r="AO45" s="1689"/>
      <c r="AP45" s="1689"/>
      <c r="AQ45" s="1690"/>
      <c r="AR45" s="1690"/>
      <c r="AS45" s="1690"/>
      <c r="AT45" s="1690"/>
      <c r="AU45" s="974"/>
    </row>
    <row r="46" spans="1:47" ht="16.25" customHeight="1">
      <c r="A46" s="1689"/>
      <c r="B46" s="1689"/>
      <c r="C46" s="1689"/>
      <c r="D46" s="1689"/>
      <c r="E46" s="1689"/>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1689"/>
      <c r="AF46" s="1689"/>
      <c r="AG46" s="1689"/>
      <c r="AH46" s="1689"/>
      <c r="AI46" s="1689"/>
      <c r="AJ46" s="1689"/>
      <c r="AK46" s="1689"/>
      <c r="AL46" s="1689"/>
      <c r="AM46" s="1689"/>
      <c r="AN46" s="1689"/>
      <c r="AO46" s="1689"/>
      <c r="AP46" s="1689"/>
      <c r="AQ46" s="1690"/>
      <c r="AR46" s="1690"/>
      <c r="AS46" s="1690"/>
      <c r="AT46" s="1690"/>
      <c r="AU46" s="974"/>
    </row>
    <row r="47" spans="1:47" ht="17" customHeight="1">
      <c r="A47" s="1689"/>
      <c r="B47" s="1689"/>
      <c r="C47" s="1689"/>
      <c r="D47" s="1689"/>
      <c r="E47" s="1689"/>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1689"/>
      <c r="AF47" s="1689"/>
      <c r="AG47" s="1689"/>
      <c r="AH47" s="1689"/>
      <c r="AI47" s="1689"/>
      <c r="AJ47" s="1689"/>
      <c r="AK47" s="1689"/>
      <c r="AL47" s="1689"/>
      <c r="AM47" s="1689"/>
      <c r="AN47" s="1689"/>
      <c r="AO47" s="1689"/>
      <c r="AP47" s="1689"/>
      <c r="AQ47" s="1690"/>
      <c r="AR47" s="1690"/>
      <c r="AS47" s="1690"/>
      <c r="AT47" s="1690"/>
      <c r="AU47" s="974"/>
    </row>
    <row r="48" spans="1:47" ht="17" customHeight="1">
      <c r="A48" s="1689"/>
      <c r="B48" s="1689"/>
      <c r="C48" s="1689"/>
      <c r="D48" s="1689"/>
      <c r="E48" s="1689"/>
      <c r="F48" s="1689"/>
      <c r="G48" s="1689"/>
      <c r="H48" s="1689"/>
      <c r="I48" s="1689"/>
      <c r="J48" s="1689"/>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89"/>
      <c r="AI48" s="1689"/>
      <c r="AJ48" s="1689"/>
      <c r="AK48" s="1689"/>
      <c r="AL48" s="1689"/>
      <c r="AM48" s="1689"/>
      <c r="AN48" s="1689"/>
      <c r="AO48" s="1689"/>
      <c r="AP48" s="1689"/>
      <c r="AQ48" s="1690"/>
      <c r="AR48" s="1690"/>
      <c r="AS48" s="1690"/>
      <c r="AT48" s="1690"/>
      <c r="AU48" s="974"/>
    </row>
    <row r="49" spans="1:47" ht="16.25" customHeight="1">
      <c r="A49" s="1689"/>
      <c r="B49" s="1689"/>
      <c r="C49" s="1689"/>
      <c r="D49" s="1689"/>
      <c r="E49" s="1689"/>
      <c r="F49" s="1689"/>
      <c r="G49" s="1689"/>
      <c r="H49" s="1689"/>
      <c r="I49" s="1689"/>
      <c r="J49" s="1689"/>
      <c r="K49" s="1689"/>
      <c r="L49" s="1689"/>
      <c r="M49" s="1689"/>
      <c r="N49" s="1689"/>
      <c r="O49" s="1689"/>
      <c r="P49" s="1689"/>
      <c r="Q49" s="1689"/>
      <c r="R49" s="1689"/>
      <c r="S49" s="1689"/>
      <c r="T49" s="1689"/>
      <c r="U49" s="1689"/>
      <c r="V49" s="1689"/>
      <c r="W49" s="1689"/>
      <c r="X49" s="1689"/>
      <c r="Y49" s="1689"/>
      <c r="Z49" s="1689"/>
      <c r="AA49" s="1689"/>
      <c r="AB49" s="1689"/>
      <c r="AC49" s="1689"/>
      <c r="AD49" s="1689"/>
      <c r="AE49" s="1689"/>
      <c r="AF49" s="1689"/>
      <c r="AG49" s="1689"/>
      <c r="AH49" s="1689"/>
      <c r="AI49" s="1689"/>
      <c r="AJ49" s="1689"/>
      <c r="AK49" s="1689"/>
      <c r="AL49" s="1689"/>
      <c r="AM49" s="1689"/>
      <c r="AN49" s="1689"/>
      <c r="AO49" s="1689"/>
      <c r="AP49" s="1689"/>
      <c r="AQ49" s="1690"/>
      <c r="AR49" s="1690"/>
      <c r="AS49" s="1690"/>
      <c r="AT49" s="1690"/>
      <c r="AU49" s="974"/>
    </row>
    <row r="50" spans="1:47" ht="17" customHeight="1">
      <c r="A50" s="1689"/>
      <c r="B50" s="1689"/>
      <c r="C50" s="1689"/>
      <c r="D50" s="1689"/>
      <c r="E50" s="1689"/>
      <c r="F50" s="1689"/>
      <c r="G50" s="1689"/>
      <c r="H50" s="1689"/>
      <c r="I50" s="1689"/>
      <c r="J50" s="1689"/>
      <c r="K50" s="1689"/>
      <c r="L50" s="1689"/>
      <c r="M50" s="1689"/>
      <c r="N50" s="1689"/>
      <c r="O50" s="1689"/>
      <c r="P50" s="1689"/>
      <c r="Q50" s="1689"/>
      <c r="R50" s="1689"/>
      <c r="S50" s="1689"/>
      <c r="T50" s="1689"/>
      <c r="U50" s="1689"/>
      <c r="V50" s="1689"/>
      <c r="W50" s="1689"/>
      <c r="X50" s="1689"/>
      <c r="Y50" s="1689"/>
      <c r="Z50" s="1689"/>
      <c r="AA50" s="1689"/>
      <c r="AB50" s="1689"/>
      <c r="AC50" s="1689"/>
      <c r="AD50" s="1689"/>
      <c r="AE50" s="1689"/>
      <c r="AF50" s="1689"/>
      <c r="AG50" s="1689"/>
      <c r="AH50" s="1689"/>
      <c r="AI50" s="1689"/>
      <c r="AJ50" s="1689"/>
      <c r="AK50" s="1689"/>
      <c r="AL50" s="1689"/>
      <c r="AM50" s="1689"/>
      <c r="AN50" s="1689"/>
      <c r="AO50" s="1689"/>
      <c r="AP50" s="1689"/>
      <c r="AQ50" s="1690"/>
      <c r="AR50" s="1690"/>
      <c r="AS50" s="1690"/>
      <c r="AT50" s="1690"/>
      <c r="AU50" s="974"/>
    </row>
    <row r="51" spans="1:47" ht="16.25" customHeight="1">
      <c r="A51" s="1689"/>
      <c r="B51" s="1689"/>
      <c r="C51" s="1689"/>
      <c r="D51" s="1689"/>
      <c r="E51" s="1689"/>
      <c r="F51" s="1689"/>
      <c r="G51" s="1689"/>
      <c r="H51" s="1689"/>
      <c r="I51" s="1689"/>
      <c r="J51" s="1689"/>
      <c r="K51" s="1689"/>
      <c r="L51" s="1689"/>
      <c r="M51" s="1689"/>
      <c r="N51" s="1689"/>
      <c r="O51" s="1689"/>
      <c r="P51" s="1689"/>
      <c r="Q51" s="1689"/>
      <c r="R51" s="1689"/>
      <c r="S51" s="1689"/>
      <c r="T51" s="1689"/>
      <c r="U51" s="1689"/>
      <c r="V51" s="1689"/>
      <c r="W51" s="1689"/>
      <c r="X51" s="1689"/>
      <c r="Y51" s="1689"/>
      <c r="Z51" s="1689"/>
      <c r="AA51" s="1689"/>
      <c r="AB51" s="1689"/>
      <c r="AC51" s="1689"/>
      <c r="AD51" s="1689"/>
      <c r="AE51" s="1689"/>
      <c r="AF51" s="1689"/>
      <c r="AG51" s="1689"/>
      <c r="AH51" s="1689"/>
      <c r="AI51" s="1689"/>
      <c r="AJ51" s="1689"/>
      <c r="AK51" s="1689"/>
      <c r="AL51" s="1689"/>
      <c r="AM51" s="1689"/>
      <c r="AN51" s="1689"/>
      <c r="AO51" s="1689"/>
      <c r="AP51" s="1689"/>
      <c r="AQ51" s="1690"/>
      <c r="AR51" s="1690"/>
      <c r="AS51" s="1690"/>
      <c r="AT51" s="1690"/>
      <c r="AU51" s="974"/>
    </row>
    <row r="52" spans="1:47" ht="17" customHeight="1">
      <c r="A52" s="1689"/>
      <c r="B52" s="1689"/>
      <c r="C52" s="1689"/>
      <c r="D52" s="1689"/>
      <c r="E52" s="1689"/>
      <c r="F52" s="1689"/>
      <c r="G52" s="1689"/>
      <c r="H52" s="1689"/>
      <c r="I52" s="1689"/>
      <c r="J52" s="1689"/>
      <c r="K52" s="1689"/>
      <c r="L52" s="1689"/>
      <c r="M52" s="1689"/>
      <c r="N52" s="1689"/>
      <c r="O52" s="1689"/>
      <c r="P52" s="1689"/>
      <c r="Q52" s="1689"/>
      <c r="R52" s="1689"/>
      <c r="S52" s="1689"/>
      <c r="T52" s="1689"/>
      <c r="U52" s="1689"/>
      <c r="V52" s="1689"/>
      <c r="W52" s="1689"/>
      <c r="X52" s="1689"/>
      <c r="Y52" s="1689"/>
      <c r="Z52" s="1689"/>
      <c r="AA52" s="1689"/>
      <c r="AB52" s="1689"/>
      <c r="AC52" s="1689"/>
      <c r="AD52" s="1689"/>
      <c r="AE52" s="1689"/>
      <c r="AF52" s="1689"/>
      <c r="AG52" s="1689"/>
      <c r="AH52" s="1689"/>
      <c r="AI52" s="1689"/>
      <c r="AJ52" s="1689"/>
      <c r="AK52" s="1689"/>
      <c r="AL52" s="1689"/>
      <c r="AM52" s="1689"/>
      <c r="AN52" s="1689"/>
      <c r="AO52" s="1689"/>
      <c r="AP52" s="1689"/>
      <c r="AQ52" s="1690"/>
      <c r="AR52" s="1690"/>
      <c r="AS52" s="1690"/>
      <c r="AT52" s="1690"/>
      <c r="AU52" s="974"/>
    </row>
    <row r="53" spans="1:47" ht="17" customHeight="1">
      <c r="A53" s="1689"/>
      <c r="B53" s="1689"/>
      <c r="C53" s="1689"/>
      <c r="D53" s="1689"/>
      <c r="E53" s="1689"/>
      <c r="F53" s="1689"/>
      <c r="G53" s="1689"/>
      <c r="H53" s="1689"/>
      <c r="I53" s="1689"/>
      <c r="J53" s="1689"/>
      <c r="K53" s="1689"/>
      <c r="L53" s="1689"/>
      <c r="M53" s="1689"/>
      <c r="N53" s="1689"/>
      <c r="O53" s="1689"/>
      <c r="P53" s="1689"/>
      <c r="Q53" s="1689"/>
      <c r="R53" s="1689"/>
      <c r="S53" s="1689"/>
      <c r="T53" s="1689"/>
      <c r="U53" s="1689"/>
      <c r="V53" s="1689"/>
      <c r="W53" s="1689"/>
      <c r="X53" s="1689"/>
      <c r="Y53" s="1689"/>
      <c r="Z53" s="1689"/>
      <c r="AA53" s="1689"/>
      <c r="AB53" s="1689"/>
      <c r="AC53" s="1689"/>
      <c r="AD53" s="1689"/>
      <c r="AE53" s="1689"/>
      <c r="AF53" s="1689"/>
      <c r="AG53" s="1689"/>
      <c r="AH53" s="1689"/>
      <c r="AI53" s="1689"/>
      <c r="AJ53" s="1689"/>
      <c r="AK53" s="1689"/>
      <c r="AL53" s="1689"/>
      <c r="AM53" s="1689"/>
      <c r="AN53" s="1689"/>
      <c r="AO53" s="1689"/>
      <c r="AP53" s="1689"/>
      <c r="AQ53" s="1690"/>
      <c r="AR53" s="1690"/>
      <c r="AS53" s="1690"/>
      <c r="AT53" s="1690"/>
      <c r="AU53" s="974"/>
    </row>
    <row r="54" spans="1:47" ht="15.5" customHeight="1">
      <c r="A54" s="1689"/>
      <c r="B54" s="1689"/>
      <c r="C54" s="1689"/>
      <c r="D54" s="1689"/>
      <c r="E54" s="1689"/>
      <c r="F54" s="1689"/>
      <c r="G54" s="1689"/>
      <c r="H54" s="1689"/>
      <c r="I54" s="1689"/>
      <c r="J54" s="1689"/>
      <c r="K54" s="1689"/>
      <c r="L54" s="1689"/>
      <c r="M54" s="1689"/>
      <c r="N54" s="1689"/>
      <c r="O54" s="1689"/>
      <c r="P54" s="1689"/>
      <c r="Q54" s="1689"/>
      <c r="R54" s="1689"/>
      <c r="S54" s="1689"/>
      <c r="T54" s="1689"/>
      <c r="U54" s="1689"/>
      <c r="V54" s="1689"/>
      <c r="W54" s="1689"/>
      <c r="X54" s="1689"/>
      <c r="Y54" s="1689"/>
      <c r="Z54" s="1689"/>
      <c r="AA54" s="1689"/>
      <c r="AB54" s="1689"/>
      <c r="AC54" s="1689"/>
      <c r="AD54" s="1689"/>
      <c r="AE54" s="1689"/>
      <c r="AF54" s="1689"/>
      <c r="AG54" s="1689"/>
      <c r="AH54" s="1689"/>
      <c r="AI54" s="1689"/>
      <c r="AJ54" s="1689"/>
      <c r="AK54" s="1689"/>
      <c r="AL54" s="1689"/>
      <c r="AM54" s="1689"/>
      <c r="AN54" s="1689"/>
      <c r="AO54" s="1689"/>
      <c r="AP54" s="1689"/>
      <c r="AQ54" s="1690"/>
      <c r="AR54" s="1690"/>
      <c r="AS54" s="1690"/>
      <c r="AT54" s="1690"/>
      <c r="AU54" s="974"/>
    </row>
    <row r="55" spans="1:47" ht="17" customHeight="1">
      <c r="A55" s="202"/>
    </row>
    <row r="56" spans="1:47" ht="14.25" customHeight="1">
      <c r="A56" s="1689"/>
      <c r="B56" s="1689"/>
      <c r="C56" s="1689"/>
      <c r="D56" s="1689"/>
      <c r="E56" s="1689"/>
      <c r="F56" s="1689"/>
      <c r="G56" s="1689"/>
      <c r="H56" s="1689"/>
      <c r="I56" s="1689"/>
      <c r="J56" s="1689"/>
      <c r="K56" s="1689"/>
      <c r="L56" s="1689"/>
      <c r="M56" s="1689"/>
      <c r="N56" s="1689"/>
      <c r="O56" s="1689"/>
      <c r="P56" s="1689"/>
      <c r="Q56" s="1689"/>
      <c r="R56" s="1689"/>
      <c r="S56" s="1689"/>
      <c r="T56" s="1689"/>
      <c r="U56" s="1689"/>
      <c r="V56" s="1689"/>
      <c r="W56" s="1689"/>
      <c r="X56" s="1689"/>
      <c r="Y56" s="1689"/>
      <c r="Z56" s="1689"/>
      <c r="AA56" s="1689"/>
      <c r="AB56" s="1689"/>
      <c r="AC56" s="1689"/>
      <c r="AD56" s="1689"/>
      <c r="AE56" s="1689"/>
      <c r="AF56" s="1689"/>
      <c r="AG56" s="1689"/>
      <c r="AH56" s="1689"/>
      <c r="AI56" s="1689"/>
      <c r="AJ56" s="1689"/>
      <c r="AK56" s="1689"/>
      <c r="AL56" s="1689"/>
      <c r="AM56" s="1689"/>
      <c r="AN56" s="1689"/>
      <c r="AO56" s="1689"/>
      <c r="AP56" s="1689"/>
      <c r="AQ56" s="1690"/>
      <c r="AR56" s="1690"/>
      <c r="AS56" s="1690"/>
      <c r="AT56" s="1690"/>
      <c r="AU56" s="974"/>
    </row>
    <row r="57" spans="1:47">
      <c r="A57" s="202"/>
    </row>
    <row r="58" spans="1:47">
      <c r="A58" s="202"/>
    </row>
    <row r="59" spans="1:47">
      <c r="A59" s="202"/>
    </row>
    <row r="60" spans="1:47">
      <c r="A60" s="202"/>
    </row>
    <row r="61" spans="1:47">
      <c r="A61" s="202"/>
    </row>
    <row r="62" spans="1:47">
      <c r="A62" s="202"/>
    </row>
    <row r="63" spans="1:47">
      <c r="A63" s="202"/>
    </row>
    <row r="64" spans="1:47">
      <c r="A64" s="202"/>
    </row>
    <row r="65" spans="1:47">
      <c r="A65" s="202"/>
    </row>
    <row r="66" spans="1:47">
      <c r="A66" s="202"/>
    </row>
    <row r="67" spans="1:47">
      <c r="A67" s="202"/>
    </row>
    <row r="68" spans="1:47">
      <c r="A68" s="202"/>
    </row>
    <row r="69" spans="1:47">
      <c r="A69" s="202"/>
    </row>
    <row r="70" spans="1:47">
      <c r="A70" s="202"/>
    </row>
    <row r="71" spans="1:47">
      <c r="A71" s="202"/>
    </row>
    <row r="72" spans="1:47">
      <c r="A72" s="202"/>
    </row>
    <row r="73" spans="1:47">
      <c r="A73" s="202"/>
    </row>
    <row r="74" spans="1:47">
      <c r="A74" s="202"/>
    </row>
    <row r="75" spans="1:47">
      <c r="A75" s="1689"/>
      <c r="B75" s="1689"/>
      <c r="C75" s="1689"/>
      <c r="D75" s="1689"/>
      <c r="E75" s="1689"/>
      <c r="F75" s="1689"/>
      <c r="G75" s="1689"/>
      <c r="H75" s="1689"/>
      <c r="I75" s="1689"/>
      <c r="J75" s="1689"/>
      <c r="K75" s="1689"/>
      <c r="L75" s="1689"/>
      <c r="M75" s="1689"/>
      <c r="N75" s="1689"/>
      <c r="O75" s="1689"/>
      <c r="P75" s="1689"/>
      <c r="Q75" s="1689"/>
      <c r="R75" s="1689"/>
      <c r="S75" s="1689"/>
      <c r="T75" s="1689"/>
      <c r="U75" s="1689"/>
      <c r="V75" s="1689"/>
      <c r="W75" s="1689"/>
      <c r="X75" s="1689"/>
      <c r="Y75" s="1689"/>
      <c r="Z75" s="1689"/>
      <c r="AA75" s="1689"/>
      <c r="AB75" s="1689"/>
      <c r="AC75" s="1689"/>
      <c r="AD75" s="1689"/>
      <c r="AE75" s="1689"/>
      <c r="AF75" s="1689"/>
      <c r="AG75" s="1689"/>
      <c r="AH75" s="1689"/>
      <c r="AI75" s="1689"/>
      <c r="AJ75" s="1689"/>
      <c r="AK75" s="1689"/>
      <c r="AL75" s="1689"/>
      <c r="AM75" s="1689"/>
      <c r="AN75" s="1689"/>
      <c r="AO75" s="1689"/>
      <c r="AP75" s="1689"/>
      <c r="AQ75" s="1690"/>
      <c r="AR75" s="1690"/>
      <c r="AS75" s="1690"/>
      <c r="AT75" s="1690"/>
      <c r="AU75" s="974"/>
    </row>
    <row r="76" spans="1:47">
      <c r="A76" s="202"/>
    </row>
    <row r="77" spans="1:47">
      <c r="A77" s="202"/>
    </row>
    <row r="78" spans="1:47">
      <c r="A78" s="202"/>
    </row>
  </sheetData>
  <sheetProtection selectLockedCells="1" selectUnlockedCells="1"/>
  <mergeCells count="95">
    <mergeCell ref="A75:AP75"/>
    <mergeCell ref="AQ75:AT75"/>
    <mergeCell ref="A53:AP53"/>
    <mergeCell ref="AQ53:AT53"/>
    <mergeCell ref="A54:AP54"/>
    <mergeCell ref="AQ54:AT54"/>
    <mergeCell ref="A56:AP56"/>
    <mergeCell ref="AQ56:AT56"/>
    <mergeCell ref="A50:AP50"/>
    <mergeCell ref="AQ50:AT50"/>
    <mergeCell ref="A51:AP51"/>
    <mergeCell ref="AQ51:AT51"/>
    <mergeCell ref="A52:AP52"/>
    <mergeCell ref="AQ52:AT52"/>
    <mergeCell ref="A47:AP47"/>
    <mergeCell ref="AQ47:AT47"/>
    <mergeCell ref="A48:AP48"/>
    <mergeCell ref="AQ48:AT48"/>
    <mergeCell ref="A49:AP49"/>
    <mergeCell ref="AQ49:AT49"/>
    <mergeCell ref="A44:AP44"/>
    <mergeCell ref="AQ44:AT44"/>
    <mergeCell ref="A45:AP45"/>
    <mergeCell ref="AQ45:AT45"/>
    <mergeCell ref="A46:AP46"/>
    <mergeCell ref="AQ46:AT46"/>
    <mergeCell ref="A41:AP41"/>
    <mergeCell ref="AQ41:AT41"/>
    <mergeCell ref="A42:AP42"/>
    <mergeCell ref="AQ42:AT42"/>
    <mergeCell ref="A43:AP43"/>
    <mergeCell ref="AQ43:AT43"/>
    <mergeCell ref="A38:AP38"/>
    <mergeCell ref="AQ38:AT38"/>
    <mergeCell ref="A39:AP39"/>
    <mergeCell ref="AQ39:AT39"/>
    <mergeCell ref="A40:AP40"/>
    <mergeCell ref="AQ40:AT40"/>
    <mergeCell ref="A35:AP35"/>
    <mergeCell ref="AQ35:AT35"/>
    <mergeCell ref="A36:AP36"/>
    <mergeCell ref="AQ36:AT36"/>
    <mergeCell ref="A37:AP37"/>
    <mergeCell ref="AQ37:AT37"/>
    <mergeCell ref="A32:AP32"/>
    <mergeCell ref="AQ32:AT32"/>
    <mergeCell ref="A33:AP33"/>
    <mergeCell ref="AQ33:AT33"/>
    <mergeCell ref="A34:AP34"/>
    <mergeCell ref="AQ34:AT34"/>
    <mergeCell ref="A31:AP31"/>
    <mergeCell ref="AQ31:AT31"/>
    <mergeCell ref="B15:N15"/>
    <mergeCell ref="O15:AH15"/>
    <mergeCell ref="AI15:AP15"/>
    <mergeCell ref="AQ15:AT15"/>
    <mergeCell ref="B16:N16"/>
    <mergeCell ref="O16:AH16"/>
    <mergeCell ref="AI16:AP16"/>
    <mergeCell ref="AQ16:AT16"/>
    <mergeCell ref="B26:Y26"/>
    <mergeCell ref="Z26:AT26"/>
    <mergeCell ref="Z27:AT27"/>
    <mergeCell ref="B28:Y28"/>
    <mergeCell ref="A30:AU30"/>
    <mergeCell ref="B13:N13"/>
    <mergeCell ref="O13:AH13"/>
    <mergeCell ref="AI13:AP13"/>
    <mergeCell ref="AQ13:AT13"/>
    <mergeCell ref="B14:N14"/>
    <mergeCell ref="O14:AH14"/>
    <mergeCell ref="AI14:AP14"/>
    <mergeCell ref="AQ14:AT14"/>
    <mergeCell ref="B11:N11"/>
    <mergeCell ref="O11:AH11"/>
    <mergeCell ref="AI11:AP11"/>
    <mergeCell ref="AQ11:AT11"/>
    <mergeCell ref="B12:N12"/>
    <mergeCell ref="O12:AH12"/>
    <mergeCell ref="AI12:AP12"/>
    <mergeCell ref="AQ12:AT12"/>
    <mergeCell ref="A6:AT6"/>
    <mergeCell ref="A7:AT7"/>
    <mergeCell ref="A8:AT8"/>
    <mergeCell ref="A9:AT9"/>
    <mergeCell ref="B10:N10"/>
    <mergeCell ref="O10:AH10"/>
    <mergeCell ref="AI10:AP10"/>
    <mergeCell ref="AQ10:AT10"/>
    <mergeCell ref="A5:AT5"/>
    <mergeCell ref="A2:X2"/>
    <mergeCell ref="Y2:AT2"/>
    <mergeCell ref="A3:X3"/>
    <mergeCell ref="Y3:AT3"/>
    <mergeCell ref="A4:AT4"/>
  </mergeCells>
  <pageMargins left="0.7" right="0.7" top="0.75" bottom="0.75" header="0.3" footer="0.3"/>
  <pageSetup scale="79" fitToHeight="0" orientation="portrait" verticalDpi="1200" r:id="rId1"/>
  <headerFooter>
    <oddFooter>&amp;L1AF0003 &amp;A&amp;C&amp;KFF0000Printed Copy Uncontrolled.  
Latest Edition on AMG Intranet Site (http://ride.amgeneralintranet.com)&amp;RRev &amp;D</oddFooter>
  </headerFooter>
  <rowBreaks count="1" manualBreakCount="1">
    <brk id="22" max="46"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0A796-B9F6-4DC1-B59D-9C87098EE9C5}">
  <sheetPr>
    <pageSetUpPr fitToPage="1"/>
  </sheetPr>
  <dimension ref="A1:AU78"/>
  <sheetViews>
    <sheetView windowProtection="1" view="pageLayout" zoomScaleNormal="100" zoomScaleSheetLayoutView="100" workbookViewId="0">
      <selection activeCell="A4" sqref="A4:AT4"/>
    </sheetView>
  </sheetViews>
  <sheetFormatPr baseColWidth="10" defaultColWidth="8.83203125" defaultRowHeight="11"/>
  <cols>
    <col min="1" max="1" width="1.1640625" style="190" customWidth="1"/>
    <col min="2" max="2" width="2.33203125" style="202" customWidth="1"/>
    <col min="3" max="6" width="1.1640625" style="202" customWidth="1"/>
    <col min="7" max="7" width="6.83203125" style="202" customWidth="1"/>
    <col min="8" max="8" width="5.6640625" style="202" customWidth="1"/>
    <col min="9" max="9" width="4.6640625" style="202" customWidth="1"/>
    <col min="10" max="10" width="2.33203125" style="202" customWidth="1"/>
    <col min="11" max="11" width="3.33203125" style="202" customWidth="1"/>
    <col min="12" max="12" width="1.1640625" style="202" customWidth="1"/>
    <col min="13" max="17" width="2.33203125" style="202" customWidth="1"/>
    <col min="18" max="18" width="3.33203125" style="202" customWidth="1"/>
    <col min="19" max="20" width="1.1640625" style="202" customWidth="1"/>
    <col min="21" max="21" width="2.33203125" style="202" customWidth="1"/>
    <col min="22" max="22" width="1.1640625" style="202" customWidth="1"/>
    <col min="23" max="23" width="2.33203125" style="202" customWidth="1"/>
    <col min="24" max="27" width="1.1640625" style="202" customWidth="1"/>
    <col min="28" max="28" width="3.33203125" style="202" customWidth="1"/>
    <col min="29" max="30" width="1.1640625" style="202" customWidth="1"/>
    <col min="31" max="31" width="3.33203125" style="202" customWidth="1"/>
    <col min="32" max="34" width="1.1640625" style="202" customWidth="1"/>
    <col min="35" max="35" width="5.6640625" style="202" customWidth="1"/>
    <col min="36" max="36" width="4.6640625" style="202" customWidth="1"/>
    <col min="37" max="37" width="9.33203125" style="202" customWidth="1"/>
    <col min="38" max="38" width="1.1640625" style="202" customWidth="1"/>
    <col min="39" max="40" width="6.83203125" style="202" customWidth="1"/>
    <col min="41" max="48" width="1.1640625" style="202" customWidth="1"/>
    <col min="49" max="49" width="2.33203125" style="202" customWidth="1"/>
    <col min="50" max="16384" width="8.83203125" style="202"/>
  </cols>
  <sheetData>
    <row r="1" spans="1:47" s="186" customFormat="1" ht="43.25" customHeight="1">
      <c r="A1" s="185"/>
      <c r="AU1" s="191"/>
    </row>
    <row r="2" spans="1:47" ht="27.5" customHeight="1">
      <c r="A2" s="1737"/>
      <c r="B2" s="1738"/>
      <c r="C2" s="1738"/>
      <c r="D2" s="1738"/>
      <c r="E2" s="1738"/>
      <c r="F2" s="1738"/>
      <c r="G2" s="1738"/>
      <c r="H2" s="1738"/>
      <c r="I2" s="1738"/>
      <c r="J2" s="1738"/>
      <c r="K2" s="1738"/>
      <c r="L2" s="1738"/>
      <c r="M2" s="1738"/>
      <c r="N2" s="1738"/>
      <c r="O2" s="1738"/>
      <c r="P2" s="1738"/>
      <c r="Q2" s="1738"/>
      <c r="R2" s="1738"/>
      <c r="S2" s="1738"/>
      <c r="T2" s="1738"/>
      <c r="U2" s="1738"/>
      <c r="V2" s="1738"/>
      <c r="W2" s="1738"/>
      <c r="X2" s="1739"/>
      <c r="Y2" s="1740"/>
      <c r="Z2" s="1738"/>
      <c r="AA2" s="1738"/>
      <c r="AB2" s="1738"/>
      <c r="AC2" s="1738"/>
      <c r="AD2" s="1738"/>
      <c r="AE2" s="1738"/>
      <c r="AF2" s="1738"/>
      <c r="AG2" s="1738"/>
      <c r="AH2" s="1738"/>
      <c r="AI2" s="1738"/>
      <c r="AJ2" s="1738"/>
      <c r="AK2" s="1738"/>
      <c r="AL2" s="1738"/>
      <c r="AM2" s="1738"/>
      <c r="AN2" s="1738"/>
      <c r="AO2" s="1738"/>
      <c r="AP2" s="1738"/>
      <c r="AQ2" s="1738"/>
      <c r="AR2" s="1738"/>
      <c r="AS2" s="1738"/>
      <c r="AT2" s="1739"/>
      <c r="AU2" s="192"/>
    </row>
    <row r="3" spans="1:47" s="203" customFormat="1" ht="30.5" customHeight="1">
      <c r="A3" s="1741"/>
      <c r="B3" s="1742"/>
      <c r="C3" s="1742"/>
      <c r="D3" s="1742"/>
      <c r="E3" s="1742"/>
      <c r="F3" s="1742"/>
      <c r="G3" s="1742"/>
      <c r="H3" s="1742"/>
      <c r="I3" s="1742"/>
      <c r="J3" s="1742"/>
      <c r="K3" s="1742"/>
      <c r="L3" s="1742"/>
      <c r="M3" s="1742"/>
      <c r="N3" s="1742"/>
      <c r="O3" s="1742"/>
      <c r="P3" s="1742"/>
      <c r="Q3" s="1742"/>
      <c r="R3" s="1742"/>
      <c r="S3" s="1742"/>
      <c r="T3" s="1742"/>
      <c r="U3" s="1742"/>
      <c r="V3" s="1742"/>
      <c r="W3" s="1742"/>
      <c r="X3" s="1743"/>
      <c r="Y3" s="1744"/>
      <c r="Z3" s="1745"/>
      <c r="AA3" s="1745"/>
      <c r="AB3" s="1745"/>
      <c r="AC3" s="1745"/>
      <c r="AD3" s="1745"/>
      <c r="AE3" s="1745"/>
      <c r="AF3" s="1745"/>
      <c r="AG3" s="1745"/>
      <c r="AH3" s="1745"/>
      <c r="AI3" s="1745"/>
      <c r="AJ3" s="1745"/>
      <c r="AK3" s="1745"/>
      <c r="AL3" s="1745"/>
      <c r="AM3" s="1745"/>
      <c r="AN3" s="1745"/>
      <c r="AO3" s="1745"/>
      <c r="AP3" s="1745"/>
      <c r="AQ3" s="1745"/>
      <c r="AR3" s="1745"/>
      <c r="AS3" s="1745"/>
      <c r="AT3" s="1746"/>
      <c r="AU3" s="193"/>
    </row>
    <row r="4" spans="1:47" ht="70.25" customHeight="1">
      <c r="A4" s="1747"/>
      <c r="B4" s="1708"/>
      <c r="C4" s="1708"/>
      <c r="D4" s="1708"/>
      <c r="E4" s="1708"/>
      <c r="F4" s="1708"/>
      <c r="G4" s="1708"/>
      <c r="H4" s="1708"/>
      <c r="I4" s="1708"/>
      <c r="J4" s="1708"/>
      <c r="K4" s="1708"/>
      <c r="L4" s="1708"/>
      <c r="M4" s="1708"/>
      <c r="N4" s="1708"/>
      <c r="O4" s="1708"/>
      <c r="P4" s="1708"/>
      <c r="Q4" s="1708"/>
      <c r="R4" s="1708"/>
      <c r="S4" s="1708"/>
      <c r="T4" s="1708"/>
      <c r="U4" s="1708"/>
      <c r="V4" s="1708"/>
      <c r="W4" s="1708"/>
      <c r="X4" s="1708"/>
      <c r="Y4" s="1708"/>
      <c r="Z4" s="1708"/>
      <c r="AA4" s="1708"/>
      <c r="AB4" s="1708"/>
      <c r="AC4" s="1708"/>
      <c r="AD4" s="1708"/>
      <c r="AE4" s="1708"/>
      <c r="AF4" s="1708"/>
      <c r="AG4" s="1708"/>
      <c r="AH4" s="1708"/>
      <c r="AI4" s="1708"/>
      <c r="AJ4" s="1708"/>
      <c r="AK4" s="1708"/>
      <c r="AL4" s="1708"/>
      <c r="AM4" s="1708"/>
      <c r="AN4" s="1708"/>
      <c r="AO4" s="1708"/>
      <c r="AP4" s="1708"/>
      <c r="AQ4" s="1708"/>
      <c r="AR4" s="1708"/>
      <c r="AS4" s="1708"/>
      <c r="AT4" s="1708"/>
      <c r="AU4" s="192"/>
    </row>
    <row r="5" spans="1:47" ht="29" customHeight="1">
      <c r="A5" s="1730"/>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1706"/>
      <c r="AG5" s="1706"/>
      <c r="AH5" s="1706"/>
      <c r="AI5" s="1706"/>
      <c r="AJ5" s="1706"/>
      <c r="AK5" s="1706"/>
      <c r="AL5" s="1706"/>
      <c r="AM5" s="1706"/>
      <c r="AN5" s="1706"/>
      <c r="AO5" s="1706"/>
      <c r="AP5" s="1706"/>
      <c r="AQ5" s="1706"/>
      <c r="AR5" s="1706"/>
      <c r="AS5" s="1706"/>
      <c r="AT5" s="1706"/>
      <c r="AU5" s="192"/>
    </row>
    <row r="6" spans="1:47" ht="36" customHeight="1">
      <c r="A6" s="1728"/>
      <c r="B6" s="1704"/>
      <c r="C6" s="1704"/>
      <c r="D6" s="1704"/>
      <c r="E6" s="1704"/>
      <c r="F6" s="1704"/>
      <c r="G6" s="1704"/>
      <c r="H6" s="1704"/>
      <c r="I6" s="1704"/>
      <c r="J6" s="1704"/>
      <c r="K6" s="1704"/>
      <c r="L6" s="1704"/>
      <c r="M6" s="1704"/>
      <c r="N6" s="1704"/>
      <c r="O6" s="1704"/>
      <c r="P6" s="1704"/>
      <c r="Q6" s="1704"/>
      <c r="R6" s="1704"/>
      <c r="S6" s="1704"/>
      <c r="T6" s="1704"/>
      <c r="U6" s="1704"/>
      <c r="V6" s="1704"/>
      <c r="W6" s="1704"/>
      <c r="X6" s="1704"/>
      <c r="Y6" s="1704"/>
      <c r="Z6" s="1704"/>
      <c r="AA6" s="1704"/>
      <c r="AB6" s="1704"/>
      <c r="AC6" s="1704"/>
      <c r="AD6" s="1704"/>
      <c r="AE6" s="1704"/>
      <c r="AF6" s="1704"/>
      <c r="AG6" s="1704"/>
      <c r="AH6" s="1704"/>
      <c r="AI6" s="1704"/>
      <c r="AJ6" s="1704"/>
      <c r="AK6" s="1704"/>
      <c r="AL6" s="1704"/>
      <c r="AM6" s="1704"/>
      <c r="AN6" s="1704"/>
      <c r="AO6" s="1704"/>
      <c r="AP6" s="1704"/>
      <c r="AQ6" s="1704"/>
      <c r="AR6" s="1704"/>
      <c r="AS6" s="1704"/>
      <c r="AT6" s="1704"/>
      <c r="AU6" s="192"/>
    </row>
    <row r="7" spans="1:47" ht="36" customHeight="1">
      <c r="A7" s="1728"/>
      <c r="B7" s="1704"/>
      <c r="C7" s="1704"/>
      <c r="D7" s="1704"/>
      <c r="E7" s="1704"/>
      <c r="F7" s="1704"/>
      <c r="G7" s="1704"/>
      <c r="H7" s="1704"/>
      <c r="I7" s="1704"/>
      <c r="J7" s="1704"/>
      <c r="K7" s="1704"/>
      <c r="L7" s="1704"/>
      <c r="M7" s="1704"/>
      <c r="N7" s="1704"/>
      <c r="O7" s="1704"/>
      <c r="P7" s="1704"/>
      <c r="Q7" s="1704"/>
      <c r="R7" s="1704"/>
      <c r="S7" s="1704"/>
      <c r="T7" s="1704"/>
      <c r="U7" s="1704"/>
      <c r="V7" s="1704"/>
      <c r="W7" s="1704"/>
      <c r="X7" s="1704"/>
      <c r="Y7" s="1704"/>
      <c r="Z7" s="1704"/>
      <c r="AA7" s="1704"/>
      <c r="AB7" s="1704"/>
      <c r="AC7" s="1704"/>
      <c r="AD7" s="1704"/>
      <c r="AE7" s="1704"/>
      <c r="AF7" s="1704"/>
      <c r="AG7" s="1704"/>
      <c r="AH7" s="1704"/>
      <c r="AI7" s="1704"/>
      <c r="AJ7" s="1704"/>
      <c r="AK7" s="1704"/>
      <c r="AL7" s="1704"/>
      <c r="AM7" s="1704"/>
      <c r="AN7" s="1704"/>
      <c r="AO7" s="1704"/>
      <c r="AP7" s="1704"/>
      <c r="AQ7" s="1704"/>
      <c r="AR7" s="1704"/>
      <c r="AS7" s="1704"/>
      <c r="AT7" s="1704"/>
      <c r="AU7" s="192"/>
    </row>
    <row r="8" spans="1:47" ht="50" customHeight="1">
      <c r="A8" s="1729"/>
      <c r="B8" s="1705"/>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1705"/>
      <c r="AC8" s="1705"/>
      <c r="AD8" s="1705"/>
      <c r="AE8" s="1705"/>
      <c r="AF8" s="1705"/>
      <c r="AG8" s="1705"/>
      <c r="AH8" s="1705"/>
      <c r="AI8" s="1705"/>
      <c r="AJ8" s="1705"/>
      <c r="AK8" s="1705"/>
      <c r="AL8" s="1705"/>
      <c r="AM8" s="1705"/>
      <c r="AN8" s="1705"/>
      <c r="AO8" s="1705"/>
      <c r="AP8" s="1705"/>
      <c r="AQ8" s="1705"/>
      <c r="AR8" s="1705"/>
      <c r="AS8" s="1705"/>
      <c r="AT8" s="1705"/>
      <c r="AU8" s="192"/>
    </row>
    <row r="9" spans="1:47" ht="49.5" customHeight="1">
      <c r="A9" s="1730"/>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6"/>
      <c r="AR9" s="1706"/>
      <c r="AS9" s="1706"/>
      <c r="AT9" s="1706"/>
      <c r="AU9" s="192"/>
    </row>
    <row r="10" spans="1:47" ht="15" customHeight="1">
      <c r="A10" s="187"/>
      <c r="B10" s="1731"/>
      <c r="C10" s="1732"/>
      <c r="D10" s="1732"/>
      <c r="E10" s="1732"/>
      <c r="F10" s="1732"/>
      <c r="G10" s="1732"/>
      <c r="H10" s="1732"/>
      <c r="I10" s="1732"/>
      <c r="J10" s="1732"/>
      <c r="K10" s="1732"/>
      <c r="L10" s="1732"/>
      <c r="M10" s="1732"/>
      <c r="N10" s="1733"/>
      <c r="O10" s="1734"/>
      <c r="P10" s="1735"/>
      <c r="Q10" s="1735"/>
      <c r="R10" s="1735"/>
      <c r="S10" s="1735"/>
      <c r="T10" s="1735"/>
      <c r="U10" s="1735"/>
      <c r="V10" s="1735"/>
      <c r="W10" s="1735"/>
      <c r="X10" s="1735"/>
      <c r="Y10" s="1735"/>
      <c r="Z10" s="1735"/>
      <c r="AA10" s="1735"/>
      <c r="AB10" s="1735"/>
      <c r="AC10" s="1735"/>
      <c r="AD10" s="1735"/>
      <c r="AE10" s="1735"/>
      <c r="AF10" s="1735"/>
      <c r="AG10" s="1735"/>
      <c r="AH10" s="1736"/>
      <c r="AI10" s="1734"/>
      <c r="AJ10" s="1735"/>
      <c r="AK10" s="1735"/>
      <c r="AL10" s="1735"/>
      <c r="AM10" s="1735"/>
      <c r="AN10" s="1735"/>
      <c r="AO10" s="1735"/>
      <c r="AP10" s="1736"/>
      <c r="AQ10" s="1707"/>
      <c r="AR10" s="1707"/>
      <c r="AS10" s="1707"/>
      <c r="AT10" s="1707"/>
      <c r="AU10" s="192"/>
    </row>
    <row r="11" spans="1:47" ht="32.5" customHeight="1">
      <c r="A11" s="188"/>
      <c r="B11" s="1715"/>
      <c r="C11" s="1716"/>
      <c r="D11" s="1716"/>
      <c r="E11" s="1716"/>
      <c r="F11" s="1716"/>
      <c r="G11" s="1716"/>
      <c r="H11" s="1716"/>
      <c r="I11" s="1716"/>
      <c r="J11" s="1716"/>
      <c r="K11" s="1716"/>
      <c r="L11" s="1716"/>
      <c r="M11" s="1716"/>
      <c r="N11" s="1717"/>
      <c r="O11" s="1712"/>
      <c r="P11" s="1713"/>
      <c r="Q11" s="1713"/>
      <c r="R11" s="1713"/>
      <c r="S11" s="1713"/>
      <c r="T11" s="1713"/>
      <c r="U11" s="1713"/>
      <c r="V11" s="1713"/>
      <c r="W11" s="1713"/>
      <c r="X11" s="1713"/>
      <c r="Y11" s="1713"/>
      <c r="Z11" s="1713"/>
      <c r="AA11" s="1713"/>
      <c r="AB11" s="1713"/>
      <c r="AC11" s="1713"/>
      <c r="AD11" s="1713"/>
      <c r="AE11" s="1713"/>
      <c r="AF11" s="1713"/>
      <c r="AG11" s="1713"/>
      <c r="AH11" s="1714"/>
      <c r="AI11" s="1715"/>
      <c r="AJ11" s="1716"/>
      <c r="AK11" s="1716"/>
      <c r="AL11" s="1716"/>
      <c r="AM11" s="1716"/>
      <c r="AN11" s="1716"/>
      <c r="AO11" s="1716"/>
      <c r="AP11" s="1717"/>
      <c r="AQ11" s="1696"/>
      <c r="AR11" s="1696"/>
      <c r="AS11" s="1696"/>
      <c r="AT11" s="1696"/>
      <c r="AU11" s="192"/>
    </row>
    <row r="12" spans="1:47" ht="37.25" customHeight="1">
      <c r="A12" s="188"/>
      <c r="B12" s="1715"/>
      <c r="C12" s="1716"/>
      <c r="D12" s="1716"/>
      <c r="E12" s="1716"/>
      <c r="F12" s="1716"/>
      <c r="G12" s="1716"/>
      <c r="H12" s="1716"/>
      <c r="I12" s="1716"/>
      <c r="J12" s="1716"/>
      <c r="K12" s="1716"/>
      <c r="L12" s="1716"/>
      <c r="M12" s="1716"/>
      <c r="N12" s="1717"/>
      <c r="O12" s="1712"/>
      <c r="P12" s="1713"/>
      <c r="Q12" s="1713"/>
      <c r="R12" s="1713"/>
      <c r="S12" s="1713"/>
      <c r="T12" s="1713"/>
      <c r="U12" s="1713"/>
      <c r="V12" s="1713"/>
      <c r="W12" s="1713"/>
      <c r="X12" s="1713"/>
      <c r="Y12" s="1713"/>
      <c r="Z12" s="1713"/>
      <c r="AA12" s="1713"/>
      <c r="AB12" s="1713"/>
      <c r="AC12" s="1713"/>
      <c r="AD12" s="1713"/>
      <c r="AE12" s="1713"/>
      <c r="AF12" s="1713"/>
      <c r="AG12" s="1713"/>
      <c r="AH12" s="1714"/>
      <c r="AI12" s="1715"/>
      <c r="AJ12" s="1716"/>
      <c r="AK12" s="1716"/>
      <c r="AL12" s="1716"/>
      <c r="AM12" s="1716"/>
      <c r="AN12" s="1716"/>
      <c r="AO12" s="1716"/>
      <c r="AP12" s="1717"/>
      <c r="AQ12" s="1696"/>
      <c r="AR12" s="1696"/>
      <c r="AS12" s="1696"/>
      <c r="AT12" s="1696"/>
      <c r="AU12" s="192"/>
    </row>
    <row r="13" spans="1:47" ht="38" customHeight="1">
      <c r="A13" s="188"/>
      <c r="B13" s="1719"/>
      <c r="C13" s="1720"/>
      <c r="D13" s="1720"/>
      <c r="E13" s="1720"/>
      <c r="F13" s="1720"/>
      <c r="G13" s="1720"/>
      <c r="H13" s="1720"/>
      <c r="I13" s="1720"/>
      <c r="J13" s="1720"/>
      <c r="K13" s="1720"/>
      <c r="L13" s="1720"/>
      <c r="M13" s="1720"/>
      <c r="N13" s="1721"/>
      <c r="O13" s="1722"/>
      <c r="P13" s="1723"/>
      <c r="Q13" s="1723"/>
      <c r="R13" s="1723"/>
      <c r="S13" s="1723"/>
      <c r="T13" s="1723"/>
      <c r="U13" s="1723"/>
      <c r="V13" s="1723"/>
      <c r="W13" s="1723"/>
      <c r="X13" s="1723"/>
      <c r="Y13" s="1723"/>
      <c r="Z13" s="1723"/>
      <c r="AA13" s="1723"/>
      <c r="AB13" s="1723"/>
      <c r="AC13" s="1723"/>
      <c r="AD13" s="1723"/>
      <c r="AE13" s="1723"/>
      <c r="AF13" s="1723"/>
      <c r="AG13" s="1723"/>
      <c r="AH13" s="1724"/>
      <c r="AI13" s="1725"/>
      <c r="AJ13" s="1726"/>
      <c r="AK13" s="1726"/>
      <c r="AL13" s="1726"/>
      <c r="AM13" s="1726"/>
      <c r="AN13" s="1726"/>
      <c r="AO13" s="1726"/>
      <c r="AP13" s="1727"/>
      <c r="AQ13" s="1696"/>
      <c r="AR13" s="1696"/>
      <c r="AS13" s="1696"/>
      <c r="AT13" s="1696"/>
      <c r="AU13" s="192"/>
    </row>
    <row r="14" spans="1:47" ht="37.25" customHeight="1">
      <c r="A14" s="188"/>
      <c r="B14" s="1715"/>
      <c r="C14" s="1716"/>
      <c r="D14" s="1716"/>
      <c r="E14" s="1716"/>
      <c r="F14" s="1716"/>
      <c r="G14" s="1716"/>
      <c r="H14" s="1716"/>
      <c r="I14" s="1716"/>
      <c r="J14" s="1716"/>
      <c r="K14" s="1716"/>
      <c r="L14" s="1716"/>
      <c r="M14" s="1716"/>
      <c r="N14" s="1717"/>
      <c r="O14" s="1712"/>
      <c r="P14" s="1713"/>
      <c r="Q14" s="1713"/>
      <c r="R14" s="1713"/>
      <c r="S14" s="1713"/>
      <c r="T14" s="1713"/>
      <c r="U14" s="1713"/>
      <c r="V14" s="1713"/>
      <c r="W14" s="1713"/>
      <c r="X14" s="1713"/>
      <c r="Y14" s="1713"/>
      <c r="Z14" s="1713"/>
      <c r="AA14" s="1713"/>
      <c r="AB14" s="1713"/>
      <c r="AC14" s="1713"/>
      <c r="AD14" s="1713"/>
      <c r="AE14" s="1713"/>
      <c r="AF14" s="1713"/>
      <c r="AG14" s="1713"/>
      <c r="AH14" s="1714"/>
      <c r="AI14" s="1715"/>
      <c r="AJ14" s="1716"/>
      <c r="AK14" s="1716"/>
      <c r="AL14" s="1716"/>
      <c r="AM14" s="1716"/>
      <c r="AN14" s="1716"/>
      <c r="AO14" s="1716"/>
      <c r="AP14" s="1717"/>
      <c r="AQ14" s="1696"/>
      <c r="AR14" s="1696"/>
      <c r="AS14" s="1696"/>
      <c r="AT14" s="1696"/>
      <c r="AU14" s="192"/>
    </row>
    <row r="15" spans="1:47" ht="37.25" customHeight="1">
      <c r="A15" s="188"/>
      <c r="B15" s="1709"/>
      <c r="C15" s="1710"/>
      <c r="D15" s="1710"/>
      <c r="E15" s="1710"/>
      <c r="F15" s="1710"/>
      <c r="G15" s="1710"/>
      <c r="H15" s="1710"/>
      <c r="I15" s="1710"/>
      <c r="J15" s="1710"/>
      <c r="K15" s="1710"/>
      <c r="L15" s="1710"/>
      <c r="M15" s="1710"/>
      <c r="N15" s="1711"/>
      <c r="O15" s="1712"/>
      <c r="P15" s="1713"/>
      <c r="Q15" s="1713"/>
      <c r="R15" s="1713"/>
      <c r="S15" s="1713"/>
      <c r="T15" s="1713"/>
      <c r="U15" s="1713"/>
      <c r="V15" s="1713"/>
      <c r="W15" s="1713"/>
      <c r="X15" s="1713"/>
      <c r="Y15" s="1713"/>
      <c r="Z15" s="1713"/>
      <c r="AA15" s="1713"/>
      <c r="AB15" s="1713"/>
      <c r="AC15" s="1713"/>
      <c r="AD15" s="1713"/>
      <c r="AE15" s="1713"/>
      <c r="AF15" s="1713"/>
      <c r="AG15" s="1713"/>
      <c r="AH15" s="1714"/>
      <c r="AI15" s="1715"/>
      <c r="AJ15" s="1716"/>
      <c r="AK15" s="1716"/>
      <c r="AL15" s="1716"/>
      <c r="AM15" s="1716"/>
      <c r="AN15" s="1716"/>
      <c r="AO15" s="1716"/>
      <c r="AP15" s="1717"/>
      <c r="AQ15" s="1696"/>
      <c r="AR15" s="1696"/>
      <c r="AS15" s="1696"/>
      <c r="AT15" s="1696"/>
      <c r="AU15" s="192"/>
    </row>
    <row r="16" spans="1:47" ht="39" customHeight="1">
      <c r="A16" s="189"/>
      <c r="B16" s="1715"/>
      <c r="C16" s="1716"/>
      <c r="D16" s="1716"/>
      <c r="E16" s="1716"/>
      <c r="F16" s="1716"/>
      <c r="G16" s="1716"/>
      <c r="H16" s="1716"/>
      <c r="I16" s="1716"/>
      <c r="J16" s="1716"/>
      <c r="K16" s="1716"/>
      <c r="L16" s="1716"/>
      <c r="M16" s="1716"/>
      <c r="N16" s="1717"/>
      <c r="O16" s="1712"/>
      <c r="P16" s="1713"/>
      <c r="Q16" s="1713"/>
      <c r="R16" s="1713"/>
      <c r="S16" s="1713"/>
      <c r="T16" s="1713"/>
      <c r="U16" s="1713"/>
      <c r="V16" s="1713"/>
      <c r="W16" s="1713"/>
      <c r="X16" s="1713"/>
      <c r="Y16" s="1713"/>
      <c r="Z16" s="1713"/>
      <c r="AA16" s="1713"/>
      <c r="AB16" s="1713"/>
      <c r="AC16" s="1713"/>
      <c r="AD16" s="1713"/>
      <c r="AE16" s="1713"/>
      <c r="AF16" s="1713"/>
      <c r="AG16" s="1713"/>
      <c r="AH16" s="1714"/>
      <c r="AI16" s="1715"/>
      <c r="AJ16" s="1716"/>
      <c r="AK16" s="1716"/>
      <c r="AL16" s="1716"/>
      <c r="AM16" s="1716"/>
      <c r="AN16" s="1716"/>
      <c r="AO16" s="1716"/>
      <c r="AP16" s="1717"/>
      <c r="AQ16" s="1718"/>
      <c r="AR16" s="1697"/>
      <c r="AS16" s="1697"/>
      <c r="AT16" s="1697"/>
      <c r="AU16" s="192"/>
    </row>
    <row r="17" spans="1:47" ht="39" customHeight="1">
      <c r="A17" s="189"/>
      <c r="B17" s="1007"/>
      <c r="C17" s="1007"/>
      <c r="D17" s="1007"/>
      <c r="E17" s="1007"/>
      <c r="F17" s="1007"/>
      <c r="G17" s="1007"/>
      <c r="H17" s="1007"/>
      <c r="I17" s="1007"/>
      <c r="J17" s="1007"/>
      <c r="K17" s="1007"/>
      <c r="L17" s="1007"/>
      <c r="M17" s="1007"/>
      <c r="N17" s="1007"/>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7"/>
      <c r="AJ17" s="1007"/>
      <c r="AK17" s="1007"/>
      <c r="AL17" s="1007"/>
      <c r="AM17" s="1007"/>
      <c r="AN17" s="1007"/>
      <c r="AO17" s="1007"/>
      <c r="AP17" s="1007"/>
      <c r="AQ17" s="1010"/>
      <c r="AR17" s="1010"/>
      <c r="AS17" s="1010"/>
      <c r="AT17" s="1010"/>
      <c r="AU17" s="192"/>
    </row>
    <row r="18" spans="1:47" ht="39" customHeight="1">
      <c r="A18" s="189"/>
      <c r="B18" s="1007"/>
      <c r="C18" s="1007"/>
      <c r="D18" s="1007"/>
      <c r="E18" s="1007"/>
      <c r="F18" s="1007"/>
      <c r="G18" s="1007"/>
      <c r="H18" s="1007"/>
      <c r="I18" s="1007"/>
      <c r="J18" s="1007"/>
      <c r="K18" s="1007"/>
      <c r="L18" s="1007"/>
      <c r="M18" s="1007"/>
      <c r="N18" s="1007"/>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7"/>
      <c r="AJ18" s="1007"/>
      <c r="AK18" s="1007"/>
      <c r="AL18" s="1007"/>
      <c r="AM18" s="1007"/>
      <c r="AN18" s="1007"/>
      <c r="AO18" s="1007"/>
      <c r="AP18" s="1007"/>
      <c r="AQ18" s="1010"/>
      <c r="AR18" s="1010"/>
      <c r="AS18" s="1010"/>
      <c r="AT18" s="1010"/>
      <c r="AU18" s="192"/>
    </row>
    <row r="19" spans="1:47" ht="39" customHeight="1">
      <c r="A19" s="189"/>
      <c r="B19" s="1007"/>
      <c r="C19" s="1007"/>
      <c r="D19" s="1007"/>
      <c r="E19" s="1007"/>
      <c r="F19" s="1007"/>
      <c r="G19" s="1007"/>
      <c r="H19" s="1007"/>
      <c r="I19" s="1007"/>
      <c r="J19" s="1007"/>
      <c r="K19" s="1007"/>
      <c r="L19" s="1007"/>
      <c r="M19" s="1007"/>
      <c r="N19" s="1007"/>
      <c r="O19" s="1008"/>
      <c r="P19" s="1008"/>
      <c r="Q19" s="1008"/>
      <c r="R19" s="1008"/>
      <c r="S19" s="1008"/>
      <c r="T19" s="1008"/>
      <c r="U19" s="1008"/>
      <c r="V19" s="1008"/>
      <c r="W19" s="1008"/>
      <c r="X19" s="1008"/>
      <c r="Y19" s="1008"/>
      <c r="Z19" s="1008"/>
      <c r="AA19" s="1008"/>
      <c r="AB19" s="1008"/>
      <c r="AC19" s="1008"/>
      <c r="AD19" s="1008"/>
      <c r="AE19" s="1008"/>
      <c r="AF19" s="1008"/>
      <c r="AG19" s="1008"/>
      <c r="AH19" s="1008"/>
      <c r="AI19" s="1007"/>
      <c r="AJ19" s="1007"/>
      <c r="AK19" s="1007"/>
      <c r="AL19" s="1007"/>
      <c r="AM19" s="1007"/>
      <c r="AN19" s="1007"/>
      <c r="AO19" s="1007"/>
      <c r="AP19" s="1007"/>
      <c r="AQ19" s="1010"/>
      <c r="AR19" s="1010"/>
      <c r="AS19" s="1010"/>
      <c r="AT19" s="1010"/>
      <c r="AU19" s="192"/>
    </row>
    <row r="20" spans="1:47" ht="39" customHeight="1">
      <c r="A20" s="189"/>
      <c r="B20" s="1007"/>
      <c r="C20" s="1007"/>
      <c r="D20" s="1007"/>
      <c r="E20" s="1007"/>
      <c r="F20" s="1007"/>
      <c r="G20" s="1007"/>
      <c r="H20" s="1007"/>
      <c r="I20" s="1007"/>
      <c r="J20" s="1007"/>
      <c r="K20" s="1007"/>
      <c r="L20" s="1007"/>
      <c r="M20" s="1007"/>
      <c r="N20" s="1007"/>
      <c r="O20" s="1008"/>
      <c r="P20" s="1008"/>
      <c r="Q20" s="1008"/>
      <c r="R20" s="1008"/>
      <c r="S20" s="1008"/>
      <c r="T20" s="1008"/>
      <c r="U20" s="1008"/>
      <c r="V20" s="1008"/>
      <c r="W20" s="1008"/>
      <c r="X20" s="1008"/>
      <c r="Y20" s="1008"/>
      <c r="Z20" s="1008"/>
      <c r="AA20" s="1008"/>
      <c r="AB20" s="1008"/>
      <c r="AC20" s="1008"/>
      <c r="AD20" s="1008"/>
      <c r="AE20" s="1008"/>
      <c r="AF20" s="1008"/>
      <c r="AG20" s="1008"/>
      <c r="AH20" s="1008"/>
      <c r="AI20" s="1007"/>
      <c r="AJ20" s="1007"/>
      <c r="AK20" s="1007"/>
      <c r="AL20" s="1007"/>
      <c r="AM20" s="1007"/>
      <c r="AN20" s="1007"/>
      <c r="AO20" s="1007"/>
      <c r="AP20" s="1007"/>
      <c r="AQ20" s="1010"/>
      <c r="AR20" s="1010"/>
      <c r="AS20" s="1010"/>
      <c r="AT20" s="1010"/>
      <c r="AU20" s="192"/>
    </row>
    <row r="21" spans="1:47" ht="39" customHeight="1">
      <c r="A21" s="189"/>
      <c r="B21" s="1007"/>
      <c r="C21" s="1007"/>
      <c r="D21" s="1007"/>
      <c r="E21" s="1007"/>
      <c r="F21" s="1007"/>
      <c r="G21" s="1007"/>
      <c r="H21" s="1007"/>
      <c r="I21" s="1007"/>
      <c r="J21" s="1007"/>
      <c r="K21" s="1007"/>
      <c r="L21" s="1007"/>
      <c r="M21" s="1007"/>
      <c r="N21" s="1007"/>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7"/>
      <c r="AJ21" s="1007"/>
      <c r="AK21" s="1007"/>
      <c r="AL21" s="1007"/>
      <c r="AM21" s="1007"/>
      <c r="AN21" s="1007"/>
      <c r="AO21" s="1007"/>
      <c r="AP21" s="1007"/>
      <c r="AQ21" s="1010"/>
      <c r="AR21" s="1010"/>
      <c r="AS21" s="1010"/>
      <c r="AT21" s="1010"/>
      <c r="AU21" s="192"/>
    </row>
    <row r="22" spans="1:47" ht="39" customHeight="1" thickBot="1">
      <c r="A22" s="194"/>
      <c r="B22" s="198"/>
      <c r="C22" s="198"/>
      <c r="D22" s="198"/>
      <c r="E22" s="198"/>
      <c r="F22" s="198"/>
      <c r="G22" s="198"/>
      <c r="H22" s="198"/>
      <c r="I22" s="198"/>
      <c r="J22" s="198"/>
      <c r="K22" s="198"/>
      <c r="L22" s="198"/>
      <c r="M22" s="198"/>
      <c r="N22" s="198"/>
      <c r="O22" s="199"/>
      <c r="P22" s="199"/>
      <c r="Q22" s="199"/>
      <c r="R22" s="199"/>
      <c r="S22" s="199"/>
      <c r="T22" s="199"/>
      <c r="U22" s="199"/>
      <c r="V22" s="199"/>
      <c r="W22" s="199"/>
      <c r="X22" s="199"/>
      <c r="Y22" s="199"/>
      <c r="Z22" s="199"/>
      <c r="AA22" s="199"/>
      <c r="AB22" s="199"/>
      <c r="AC22" s="199"/>
      <c r="AD22" s="199"/>
      <c r="AE22" s="199"/>
      <c r="AF22" s="199"/>
      <c r="AG22" s="199"/>
      <c r="AH22" s="199"/>
      <c r="AI22" s="198"/>
      <c r="AJ22" s="198"/>
      <c r="AK22" s="198"/>
      <c r="AL22" s="198"/>
      <c r="AM22" s="198"/>
      <c r="AN22" s="198"/>
      <c r="AO22" s="198"/>
      <c r="AP22" s="198"/>
      <c r="AQ22" s="200"/>
      <c r="AR22" s="200"/>
      <c r="AS22" s="200"/>
      <c r="AT22" s="200"/>
      <c r="AU22" s="192"/>
    </row>
    <row r="23" spans="1:47" ht="19.25" customHeight="1">
      <c r="A23" s="201"/>
      <c r="B23" s="195"/>
      <c r="C23" s="195"/>
      <c r="D23" s="195"/>
      <c r="E23" s="195"/>
      <c r="F23" s="195"/>
      <c r="G23" s="195"/>
      <c r="H23" s="195"/>
      <c r="I23" s="195"/>
      <c r="J23" s="195"/>
      <c r="K23" s="195"/>
      <c r="L23" s="195"/>
      <c r="M23" s="195"/>
      <c r="N23" s="195"/>
      <c r="O23" s="196"/>
      <c r="P23" s="196"/>
      <c r="Q23" s="196"/>
      <c r="R23" s="196"/>
      <c r="S23" s="196"/>
      <c r="T23" s="196"/>
      <c r="U23" s="196"/>
      <c r="V23" s="196"/>
      <c r="W23" s="196"/>
      <c r="X23" s="196"/>
      <c r="Y23" s="196"/>
      <c r="Z23" s="196"/>
      <c r="AA23" s="196"/>
      <c r="AB23" s="196"/>
      <c r="AC23" s="196"/>
      <c r="AD23" s="196"/>
      <c r="AE23" s="196"/>
      <c r="AF23" s="196"/>
      <c r="AG23" s="196"/>
      <c r="AH23" s="196"/>
      <c r="AI23" s="195"/>
      <c r="AJ23" s="195"/>
      <c r="AK23" s="195"/>
      <c r="AL23" s="195"/>
      <c r="AM23" s="195"/>
      <c r="AN23" s="195"/>
      <c r="AO23" s="195"/>
      <c r="AP23" s="195"/>
      <c r="AQ23" s="197"/>
      <c r="AR23" s="197"/>
      <c r="AS23" s="197"/>
      <c r="AT23" s="197"/>
    </row>
    <row r="24" spans="1:47" ht="19.25" customHeight="1">
      <c r="A24" s="189"/>
      <c r="B24" s="1007"/>
      <c r="C24" s="1007"/>
      <c r="D24" s="1007"/>
      <c r="E24" s="1007"/>
      <c r="F24" s="1007"/>
      <c r="G24" s="1007"/>
      <c r="H24" s="1007"/>
      <c r="I24" s="1007"/>
      <c r="J24" s="1007"/>
      <c r="K24" s="1007"/>
      <c r="L24" s="1007"/>
      <c r="M24" s="1007"/>
      <c r="N24" s="1007"/>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7"/>
      <c r="AJ24" s="1007"/>
      <c r="AK24" s="1007"/>
      <c r="AL24" s="1007"/>
      <c r="AM24" s="1007"/>
      <c r="AN24" s="1007"/>
      <c r="AO24" s="1007"/>
      <c r="AP24" s="1007"/>
      <c r="AQ24" s="1010"/>
      <c r="AR24" s="1010"/>
      <c r="AS24" s="1010"/>
      <c r="AT24" s="1010"/>
    </row>
    <row r="25" spans="1:47" ht="19.25" customHeight="1">
      <c r="A25" s="1010"/>
      <c r="B25" s="1007"/>
      <c r="C25" s="1007"/>
      <c r="D25" s="1007"/>
      <c r="E25" s="1007"/>
      <c r="F25" s="1007"/>
      <c r="G25" s="1007"/>
      <c r="H25" s="1007"/>
      <c r="I25" s="1007"/>
      <c r="J25" s="1007"/>
      <c r="K25" s="1007"/>
      <c r="L25" s="1007"/>
      <c r="M25" s="1007"/>
      <c r="N25" s="1007"/>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7"/>
      <c r="AJ25" s="1007"/>
      <c r="AK25" s="1007"/>
      <c r="AL25" s="1007"/>
      <c r="AM25" s="1007"/>
      <c r="AN25" s="1007"/>
      <c r="AO25" s="1007"/>
      <c r="AP25" s="1007"/>
      <c r="AQ25" s="1010"/>
      <c r="AR25" s="1010"/>
      <c r="AS25" s="1010"/>
      <c r="AT25" s="1010"/>
    </row>
    <row r="26" spans="1:47" ht="17.25" customHeight="1">
      <c r="A26" s="1006"/>
      <c r="B26" s="1698"/>
      <c r="C26" s="1698"/>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c r="AI26" s="1698"/>
      <c r="AJ26" s="1698"/>
      <c r="AK26" s="1698"/>
      <c r="AL26" s="1698"/>
      <c r="AM26" s="1698"/>
      <c r="AN26" s="1698"/>
      <c r="AO26" s="1698"/>
      <c r="AP26" s="1698"/>
      <c r="AQ26" s="1698"/>
      <c r="AR26" s="1698"/>
      <c r="AS26" s="1698"/>
      <c r="AT26" s="1698"/>
      <c r="AU26" s="1006"/>
    </row>
    <row r="27" spans="1:47" s="203" customFormat="1" ht="31.25" customHeight="1">
      <c r="A27" s="1009"/>
      <c r="Z27" s="1699"/>
      <c r="AA27" s="1699"/>
      <c r="AB27" s="1699"/>
      <c r="AC27" s="1699"/>
      <c r="AD27" s="1699"/>
      <c r="AE27" s="1699"/>
      <c r="AF27" s="1699"/>
      <c r="AG27" s="1699"/>
      <c r="AH27" s="1699"/>
      <c r="AI27" s="1699"/>
      <c r="AJ27" s="1699"/>
      <c r="AK27" s="1699"/>
      <c r="AL27" s="1699"/>
      <c r="AM27" s="1699"/>
      <c r="AN27" s="1699"/>
      <c r="AO27" s="1699"/>
      <c r="AP27" s="1699"/>
      <c r="AQ27" s="1699"/>
      <c r="AR27" s="1699"/>
      <c r="AS27" s="1699"/>
      <c r="AT27" s="1699"/>
      <c r="AU27" s="1009"/>
    </row>
    <row r="28" spans="1:47" ht="17.75" customHeight="1">
      <c r="A28" s="1006"/>
      <c r="B28" s="1700"/>
      <c r="C28" s="1700"/>
      <c r="D28" s="1700"/>
      <c r="E28" s="1700"/>
      <c r="F28" s="1700"/>
      <c r="G28" s="1700"/>
      <c r="H28" s="1700"/>
      <c r="I28" s="1700"/>
      <c r="J28" s="1700"/>
      <c r="K28" s="1700"/>
      <c r="L28" s="1700"/>
      <c r="M28" s="1700"/>
      <c r="N28" s="1700"/>
      <c r="O28" s="1700"/>
      <c r="P28" s="1700"/>
      <c r="Q28" s="1700"/>
      <c r="R28" s="1700"/>
      <c r="S28" s="1700"/>
      <c r="T28" s="1700"/>
      <c r="U28" s="1700"/>
      <c r="V28" s="1700"/>
      <c r="W28" s="1700"/>
      <c r="X28" s="1700"/>
      <c r="Y28" s="1700"/>
      <c r="Z28" s="1005"/>
      <c r="AA28" s="1005"/>
      <c r="AB28" s="1005"/>
      <c r="AC28" s="1005"/>
      <c r="AD28" s="1005"/>
      <c r="AE28" s="1005"/>
      <c r="AF28" s="1005"/>
      <c r="AG28" s="1005"/>
      <c r="AH28" s="1005"/>
      <c r="AI28" s="1005"/>
      <c r="AJ28" s="1005"/>
      <c r="AK28" s="1005"/>
      <c r="AL28" s="1005"/>
      <c r="AM28" s="1005"/>
      <c r="AN28" s="1005"/>
      <c r="AO28" s="1005"/>
      <c r="AP28" s="1005"/>
      <c r="AQ28" s="1005"/>
      <c r="AR28" s="1005"/>
      <c r="AS28" s="1005"/>
      <c r="AT28" s="1005"/>
      <c r="AU28" s="1006"/>
    </row>
    <row r="29" spans="1:47" ht="17.75" customHeight="1">
      <c r="A29" s="1006"/>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1005"/>
      <c r="AA29" s="1005"/>
      <c r="AB29" s="1005"/>
      <c r="AC29" s="1005"/>
      <c r="AD29" s="1005"/>
      <c r="AE29" s="1005"/>
      <c r="AF29" s="1005"/>
      <c r="AG29" s="1005"/>
      <c r="AH29" s="1005"/>
      <c r="AI29" s="1005"/>
      <c r="AJ29" s="1005"/>
      <c r="AK29" s="1005"/>
      <c r="AL29" s="1005"/>
      <c r="AM29" s="1005"/>
      <c r="AN29" s="1005"/>
      <c r="AO29" s="1005"/>
      <c r="AP29" s="1005"/>
      <c r="AQ29" s="1005"/>
      <c r="AR29" s="1005"/>
      <c r="AS29" s="1005"/>
      <c r="AT29" s="1005"/>
      <c r="AU29" s="1006"/>
    </row>
    <row r="30" spans="1:47" ht="39.5" customHeight="1">
      <c r="A30" s="1701"/>
      <c r="B30" s="1701"/>
      <c r="C30" s="1701"/>
      <c r="D30" s="1701"/>
      <c r="E30" s="1701"/>
      <c r="F30" s="1701"/>
      <c r="G30" s="1701"/>
      <c r="H30" s="1701"/>
      <c r="I30" s="1701"/>
      <c r="J30" s="1701"/>
      <c r="K30" s="1701"/>
      <c r="L30" s="1701"/>
      <c r="M30" s="1701"/>
      <c r="N30" s="1701"/>
      <c r="O30" s="1701"/>
      <c r="P30" s="1701"/>
      <c r="Q30" s="1701"/>
      <c r="R30" s="1701"/>
      <c r="S30" s="1701"/>
      <c r="T30" s="1701"/>
      <c r="U30" s="1701"/>
      <c r="V30" s="1701"/>
      <c r="W30" s="1701"/>
      <c r="X30" s="1701"/>
      <c r="Y30" s="1701"/>
      <c r="Z30" s="1701"/>
      <c r="AA30" s="1701"/>
      <c r="AB30" s="1701"/>
      <c r="AC30" s="1701"/>
      <c r="AD30" s="1701"/>
      <c r="AE30" s="1701"/>
      <c r="AF30" s="1701"/>
      <c r="AG30" s="1701"/>
      <c r="AH30" s="1701"/>
      <c r="AI30" s="1701"/>
      <c r="AJ30" s="1701"/>
      <c r="AK30" s="1701"/>
      <c r="AL30" s="1701"/>
      <c r="AM30" s="1701"/>
      <c r="AN30" s="1701"/>
      <c r="AO30" s="1701"/>
      <c r="AP30" s="1701"/>
      <c r="AQ30" s="1701"/>
      <c r="AR30" s="1701"/>
      <c r="AS30" s="1701"/>
      <c r="AT30" s="1701"/>
      <c r="AU30" s="1701"/>
    </row>
    <row r="31" spans="1:47" ht="14.25" customHeight="1">
      <c r="A31" s="1691"/>
      <c r="B31" s="1691"/>
      <c r="C31" s="1691"/>
      <c r="D31" s="1691"/>
      <c r="E31" s="1691"/>
      <c r="F31" s="1691"/>
      <c r="G31" s="1691"/>
      <c r="H31" s="1691"/>
      <c r="I31" s="1691"/>
      <c r="J31" s="1691"/>
      <c r="K31" s="1691"/>
      <c r="L31" s="1691"/>
      <c r="M31" s="1691"/>
      <c r="N31" s="1691"/>
      <c r="O31" s="1691"/>
      <c r="P31" s="1691"/>
      <c r="Q31" s="1691"/>
      <c r="R31" s="1691"/>
      <c r="S31" s="1691"/>
      <c r="T31" s="1691"/>
      <c r="U31" s="1691"/>
      <c r="V31" s="1691"/>
      <c r="W31" s="1691"/>
      <c r="X31" s="1691"/>
      <c r="Y31" s="1691"/>
      <c r="Z31" s="1691"/>
      <c r="AA31" s="1691"/>
      <c r="AB31" s="1691"/>
      <c r="AC31" s="1691"/>
      <c r="AD31" s="1691"/>
      <c r="AE31" s="1691"/>
      <c r="AF31" s="1691"/>
      <c r="AG31" s="1691"/>
      <c r="AH31" s="1691"/>
      <c r="AI31" s="1691"/>
      <c r="AJ31" s="1691"/>
      <c r="AK31" s="1691"/>
      <c r="AL31" s="1691"/>
      <c r="AM31" s="1691"/>
      <c r="AN31" s="1691"/>
      <c r="AO31" s="1691"/>
      <c r="AP31" s="1691"/>
      <c r="AQ31" s="1692"/>
      <c r="AR31" s="1692"/>
      <c r="AS31" s="1692"/>
      <c r="AT31" s="1692"/>
      <c r="AU31" s="1006"/>
    </row>
    <row r="32" spans="1:47" ht="14.25" customHeight="1">
      <c r="A32" s="1691"/>
      <c r="B32" s="1691"/>
      <c r="C32" s="1691"/>
      <c r="D32" s="1691"/>
      <c r="E32" s="1691"/>
      <c r="F32" s="1691"/>
      <c r="G32" s="1691"/>
      <c r="H32" s="1691"/>
      <c r="I32" s="1691"/>
      <c r="J32" s="1691"/>
      <c r="K32" s="1691"/>
      <c r="L32" s="1691"/>
      <c r="M32" s="1691"/>
      <c r="N32" s="1691"/>
      <c r="O32" s="1691"/>
      <c r="P32" s="1691"/>
      <c r="Q32" s="1691"/>
      <c r="R32" s="1691"/>
      <c r="S32" s="1691"/>
      <c r="T32" s="1691"/>
      <c r="U32" s="1691"/>
      <c r="V32" s="1691"/>
      <c r="W32" s="1691"/>
      <c r="X32" s="1691"/>
      <c r="Y32" s="1691"/>
      <c r="Z32" s="1691"/>
      <c r="AA32" s="1691"/>
      <c r="AB32" s="1691"/>
      <c r="AC32" s="1691"/>
      <c r="AD32" s="1691"/>
      <c r="AE32" s="1691"/>
      <c r="AF32" s="1691"/>
      <c r="AG32" s="1691"/>
      <c r="AH32" s="1691"/>
      <c r="AI32" s="1691"/>
      <c r="AJ32" s="1691"/>
      <c r="AK32" s="1691"/>
      <c r="AL32" s="1691"/>
      <c r="AM32" s="1691"/>
      <c r="AN32" s="1691"/>
      <c r="AO32" s="1691"/>
      <c r="AP32" s="1691"/>
      <c r="AQ32" s="1692"/>
      <c r="AR32" s="1692"/>
      <c r="AS32" s="1692"/>
      <c r="AT32" s="1692"/>
      <c r="AU32" s="1006"/>
    </row>
    <row r="33" spans="1:47" ht="14.25" customHeight="1">
      <c r="A33" s="1691"/>
      <c r="B33" s="1691"/>
      <c r="C33" s="1691"/>
      <c r="D33" s="1691"/>
      <c r="E33" s="1691"/>
      <c r="F33" s="1691"/>
      <c r="G33" s="1691"/>
      <c r="H33" s="1691"/>
      <c r="I33" s="1691"/>
      <c r="J33" s="1691"/>
      <c r="K33" s="1691"/>
      <c r="L33" s="1691"/>
      <c r="M33" s="1691"/>
      <c r="N33" s="1691"/>
      <c r="O33" s="1691"/>
      <c r="P33" s="1691"/>
      <c r="Q33" s="1691"/>
      <c r="R33" s="1691"/>
      <c r="S33" s="1691"/>
      <c r="T33" s="1691"/>
      <c r="U33" s="1691"/>
      <c r="V33" s="1691"/>
      <c r="W33" s="1691"/>
      <c r="X33" s="1691"/>
      <c r="Y33" s="1691"/>
      <c r="Z33" s="1691"/>
      <c r="AA33" s="1691"/>
      <c r="AB33" s="1691"/>
      <c r="AC33" s="1691"/>
      <c r="AD33" s="1691"/>
      <c r="AE33" s="1691"/>
      <c r="AF33" s="1691"/>
      <c r="AG33" s="1691"/>
      <c r="AH33" s="1691"/>
      <c r="AI33" s="1691"/>
      <c r="AJ33" s="1691"/>
      <c r="AK33" s="1691"/>
      <c r="AL33" s="1691"/>
      <c r="AM33" s="1691"/>
      <c r="AN33" s="1691"/>
      <c r="AO33" s="1691"/>
      <c r="AP33" s="1691"/>
      <c r="AQ33" s="1692"/>
      <c r="AR33" s="1692"/>
      <c r="AS33" s="1692"/>
      <c r="AT33" s="1692"/>
      <c r="AU33" s="1006"/>
    </row>
    <row r="34" spans="1:47" ht="13.25" customHeight="1">
      <c r="A34" s="1691"/>
      <c r="B34" s="1691"/>
      <c r="C34" s="1691"/>
      <c r="D34" s="1691"/>
      <c r="E34" s="1691"/>
      <c r="F34" s="1691"/>
      <c r="G34" s="1691"/>
      <c r="H34" s="1691"/>
      <c r="I34" s="1691"/>
      <c r="J34" s="1691"/>
      <c r="K34" s="1691"/>
      <c r="L34" s="1691"/>
      <c r="M34" s="1691"/>
      <c r="N34" s="1691"/>
      <c r="O34" s="1691"/>
      <c r="P34" s="1691"/>
      <c r="Q34" s="1691"/>
      <c r="R34" s="1691"/>
      <c r="S34" s="1691"/>
      <c r="T34" s="1691"/>
      <c r="U34" s="1691"/>
      <c r="V34" s="1691"/>
      <c r="W34" s="1691"/>
      <c r="X34" s="1691"/>
      <c r="Y34" s="1691"/>
      <c r="Z34" s="1691"/>
      <c r="AA34" s="1691"/>
      <c r="AB34" s="1691"/>
      <c r="AC34" s="1691"/>
      <c r="AD34" s="1691"/>
      <c r="AE34" s="1691"/>
      <c r="AF34" s="1691"/>
      <c r="AG34" s="1691"/>
      <c r="AH34" s="1691"/>
      <c r="AI34" s="1691"/>
      <c r="AJ34" s="1691"/>
      <c r="AK34" s="1691"/>
      <c r="AL34" s="1691"/>
      <c r="AM34" s="1691"/>
      <c r="AN34" s="1691"/>
      <c r="AO34" s="1691"/>
      <c r="AP34" s="1691"/>
      <c r="AQ34" s="1692"/>
      <c r="AR34" s="1692"/>
      <c r="AS34" s="1692"/>
      <c r="AT34" s="1692"/>
      <c r="AU34" s="1006"/>
    </row>
    <row r="35" spans="1:47" ht="15" customHeight="1">
      <c r="A35" s="1691"/>
      <c r="B35" s="1691"/>
      <c r="C35" s="1691"/>
      <c r="D35" s="1691"/>
      <c r="E35" s="1691"/>
      <c r="F35" s="1691"/>
      <c r="G35" s="1691"/>
      <c r="H35" s="1691"/>
      <c r="I35" s="1691"/>
      <c r="J35" s="1691"/>
      <c r="K35" s="1691"/>
      <c r="L35" s="1691"/>
      <c r="M35" s="1691"/>
      <c r="N35" s="1691"/>
      <c r="O35" s="1691"/>
      <c r="P35" s="1691"/>
      <c r="Q35" s="1691"/>
      <c r="R35" s="1691"/>
      <c r="S35" s="1691"/>
      <c r="T35" s="1691"/>
      <c r="U35" s="1691"/>
      <c r="V35" s="1691"/>
      <c r="W35" s="1691"/>
      <c r="X35" s="1691"/>
      <c r="Y35" s="1691"/>
      <c r="Z35" s="1691"/>
      <c r="AA35" s="1691"/>
      <c r="AB35" s="1691"/>
      <c r="AC35" s="1691"/>
      <c r="AD35" s="1691"/>
      <c r="AE35" s="1691"/>
      <c r="AF35" s="1691"/>
      <c r="AG35" s="1691"/>
      <c r="AH35" s="1691"/>
      <c r="AI35" s="1691"/>
      <c r="AJ35" s="1691"/>
      <c r="AK35" s="1691"/>
      <c r="AL35" s="1691"/>
      <c r="AM35" s="1691"/>
      <c r="AN35" s="1691"/>
      <c r="AO35" s="1691"/>
      <c r="AP35" s="1691"/>
      <c r="AQ35" s="1692"/>
      <c r="AR35" s="1692"/>
      <c r="AS35" s="1692"/>
      <c r="AT35" s="1692"/>
      <c r="AU35" s="1006"/>
    </row>
    <row r="36" spans="1:47" ht="14" customHeight="1">
      <c r="A36" s="1691"/>
      <c r="B36" s="1691"/>
      <c r="C36" s="1691"/>
      <c r="D36" s="1691"/>
      <c r="E36" s="1691"/>
      <c r="F36" s="1691"/>
      <c r="G36" s="1691"/>
      <c r="H36" s="1691"/>
      <c r="I36" s="1691"/>
      <c r="J36" s="1691"/>
      <c r="K36" s="1691"/>
      <c r="L36" s="1691"/>
      <c r="M36" s="1691"/>
      <c r="N36" s="1691"/>
      <c r="O36" s="1691"/>
      <c r="P36" s="1691"/>
      <c r="Q36" s="1691"/>
      <c r="R36" s="1691"/>
      <c r="S36" s="1691"/>
      <c r="T36" s="1691"/>
      <c r="U36" s="1691"/>
      <c r="V36" s="1691"/>
      <c r="W36" s="1691"/>
      <c r="X36" s="1691"/>
      <c r="Y36" s="1691"/>
      <c r="Z36" s="1691"/>
      <c r="AA36" s="1691"/>
      <c r="AB36" s="1691"/>
      <c r="AC36" s="1691"/>
      <c r="AD36" s="1691"/>
      <c r="AE36" s="1691"/>
      <c r="AF36" s="1691"/>
      <c r="AG36" s="1691"/>
      <c r="AH36" s="1691"/>
      <c r="AI36" s="1691"/>
      <c r="AJ36" s="1691"/>
      <c r="AK36" s="1691"/>
      <c r="AL36" s="1691"/>
      <c r="AM36" s="1691"/>
      <c r="AN36" s="1691"/>
      <c r="AO36" s="1691"/>
      <c r="AP36" s="1691"/>
      <c r="AQ36" s="1690"/>
      <c r="AR36" s="1690"/>
      <c r="AS36" s="1690"/>
      <c r="AT36" s="1690"/>
      <c r="AU36" s="1006"/>
    </row>
    <row r="37" spans="1:47" ht="14" customHeight="1">
      <c r="A37" s="1691"/>
      <c r="B37" s="1691"/>
      <c r="C37" s="1691"/>
      <c r="D37" s="1691"/>
      <c r="E37" s="1691"/>
      <c r="F37" s="1691"/>
      <c r="G37" s="1691"/>
      <c r="H37" s="1691"/>
      <c r="I37" s="1691"/>
      <c r="J37" s="1691"/>
      <c r="K37" s="1691"/>
      <c r="L37" s="1691"/>
      <c r="M37" s="1691"/>
      <c r="N37" s="1691"/>
      <c r="O37" s="1691"/>
      <c r="P37" s="1691"/>
      <c r="Q37" s="1691"/>
      <c r="R37" s="1691"/>
      <c r="S37" s="1691"/>
      <c r="T37" s="1691"/>
      <c r="U37" s="1691"/>
      <c r="V37" s="1691"/>
      <c r="W37" s="1691"/>
      <c r="X37" s="1691"/>
      <c r="Y37" s="1691"/>
      <c r="Z37" s="1691"/>
      <c r="AA37" s="1691"/>
      <c r="AB37" s="1691"/>
      <c r="AC37" s="1691"/>
      <c r="AD37" s="1691"/>
      <c r="AE37" s="1691"/>
      <c r="AF37" s="1691"/>
      <c r="AG37" s="1691"/>
      <c r="AH37" s="1691"/>
      <c r="AI37" s="1691"/>
      <c r="AJ37" s="1691"/>
      <c r="AK37" s="1691"/>
      <c r="AL37" s="1691"/>
      <c r="AM37" s="1691"/>
      <c r="AN37" s="1691"/>
      <c r="AO37" s="1691"/>
      <c r="AP37" s="1691"/>
      <c r="AQ37" s="1690"/>
      <c r="AR37" s="1690"/>
      <c r="AS37" s="1690"/>
      <c r="AT37" s="1690"/>
      <c r="AU37" s="1006"/>
    </row>
    <row r="38" spans="1:47" ht="17" customHeight="1">
      <c r="A38" s="1689"/>
      <c r="B38" s="1689"/>
      <c r="C38" s="1689"/>
      <c r="D38" s="1689"/>
      <c r="E38" s="1689"/>
      <c r="F38" s="1689"/>
      <c r="G38" s="1689"/>
      <c r="H38" s="1689"/>
      <c r="I38" s="1689"/>
      <c r="J38" s="1689"/>
      <c r="K38" s="1689"/>
      <c r="L38" s="1689"/>
      <c r="M38" s="1689"/>
      <c r="N38" s="1689"/>
      <c r="O38" s="1689"/>
      <c r="P38" s="1689"/>
      <c r="Q38" s="1689"/>
      <c r="R38" s="1689"/>
      <c r="S38" s="1689"/>
      <c r="T38" s="1689"/>
      <c r="U38" s="1689"/>
      <c r="V38" s="1689"/>
      <c r="W38" s="1689"/>
      <c r="X38" s="1689"/>
      <c r="Y38" s="1689"/>
      <c r="Z38" s="1689"/>
      <c r="AA38" s="1689"/>
      <c r="AB38" s="1689"/>
      <c r="AC38" s="1689"/>
      <c r="AD38" s="1689"/>
      <c r="AE38" s="1689"/>
      <c r="AF38" s="1689"/>
      <c r="AG38" s="1689"/>
      <c r="AH38" s="1689"/>
      <c r="AI38" s="1689"/>
      <c r="AJ38" s="1689"/>
      <c r="AK38" s="1689"/>
      <c r="AL38" s="1689"/>
      <c r="AM38" s="1689"/>
      <c r="AN38" s="1689"/>
      <c r="AO38" s="1689"/>
      <c r="AP38" s="1689"/>
      <c r="AQ38" s="1690"/>
      <c r="AR38" s="1690"/>
      <c r="AS38" s="1690"/>
      <c r="AT38" s="1690"/>
      <c r="AU38" s="1006"/>
    </row>
    <row r="39" spans="1:47" ht="19.25" customHeight="1">
      <c r="A39" s="1689"/>
      <c r="B39" s="1689"/>
      <c r="C39" s="1689"/>
      <c r="D39" s="1689"/>
      <c r="E39" s="1689"/>
      <c r="F39" s="1689"/>
      <c r="G39" s="1689"/>
      <c r="H39" s="1689"/>
      <c r="I39" s="1689"/>
      <c r="J39" s="1689"/>
      <c r="K39" s="1689"/>
      <c r="L39" s="1689"/>
      <c r="M39" s="1689"/>
      <c r="N39" s="1689"/>
      <c r="O39" s="1689"/>
      <c r="P39" s="1689"/>
      <c r="Q39" s="1689"/>
      <c r="R39" s="1689"/>
      <c r="S39" s="1689"/>
      <c r="T39" s="1689"/>
      <c r="U39" s="1689"/>
      <c r="V39" s="1689"/>
      <c r="W39" s="1689"/>
      <c r="X39" s="1689"/>
      <c r="Y39" s="1689"/>
      <c r="Z39" s="1689"/>
      <c r="AA39" s="1689"/>
      <c r="AB39" s="1689"/>
      <c r="AC39" s="1689"/>
      <c r="AD39" s="1689"/>
      <c r="AE39" s="1689"/>
      <c r="AF39" s="1689"/>
      <c r="AG39" s="1689"/>
      <c r="AH39" s="1689"/>
      <c r="AI39" s="1689"/>
      <c r="AJ39" s="1689"/>
      <c r="AK39" s="1689"/>
      <c r="AL39" s="1689"/>
      <c r="AM39" s="1689"/>
      <c r="AN39" s="1689"/>
      <c r="AO39" s="1689"/>
      <c r="AP39" s="1689"/>
      <c r="AQ39" s="1690"/>
      <c r="AR39" s="1690"/>
      <c r="AS39" s="1690"/>
      <c r="AT39" s="1690"/>
      <c r="AU39" s="1006"/>
    </row>
    <row r="40" spans="1:47" ht="18" customHeight="1">
      <c r="A40" s="1689"/>
      <c r="B40" s="1689"/>
      <c r="C40" s="1689"/>
      <c r="D40" s="1689"/>
      <c r="E40" s="1689"/>
      <c r="F40" s="1689"/>
      <c r="G40" s="1689"/>
      <c r="H40" s="1689"/>
      <c r="I40" s="1689"/>
      <c r="J40" s="1689"/>
      <c r="K40" s="1689"/>
      <c r="L40" s="1689"/>
      <c r="M40" s="1689"/>
      <c r="N40" s="1689"/>
      <c r="O40" s="1689"/>
      <c r="P40" s="1689"/>
      <c r="Q40" s="1689"/>
      <c r="R40" s="1689"/>
      <c r="S40" s="1689"/>
      <c r="T40" s="1689"/>
      <c r="U40" s="1689"/>
      <c r="V40" s="1689"/>
      <c r="W40" s="1689"/>
      <c r="X40" s="1689"/>
      <c r="Y40" s="1689"/>
      <c r="Z40" s="1689"/>
      <c r="AA40" s="1689"/>
      <c r="AB40" s="1689"/>
      <c r="AC40" s="1689"/>
      <c r="AD40" s="1689"/>
      <c r="AE40" s="1689"/>
      <c r="AF40" s="1689"/>
      <c r="AG40" s="1689"/>
      <c r="AH40" s="1689"/>
      <c r="AI40" s="1689"/>
      <c r="AJ40" s="1689"/>
      <c r="AK40" s="1689"/>
      <c r="AL40" s="1689"/>
      <c r="AM40" s="1689"/>
      <c r="AN40" s="1689"/>
      <c r="AO40" s="1689"/>
      <c r="AP40" s="1689"/>
      <c r="AQ40" s="1690"/>
      <c r="AR40" s="1690"/>
      <c r="AS40" s="1690"/>
      <c r="AT40" s="1690"/>
      <c r="AU40" s="1006"/>
    </row>
    <row r="41" spans="1:47" ht="15" customHeight="1">
      <c r="A41" s="1689"/>
      <c r="B41" s="1689"/>
      <c r="C41" s="1689"/>
      <c r="D41" s="1689"/>
      <c r="E41" s="1689"/>
      <c r="F41" s="1689"/>
      <c r="G41" s="1689"/>
      <c r="H41" s="1689"/>
      <c r="I41" s="1689"/>
      <c r="J41" s="1689"/>
      <c r="K41" s="1689"/>
      <c r="L41" s="1689"/>
      <c r="M41" s="1689"/>
      <c r="N41" s="1689"/>
      <c r="O41" s="1689"/>
      <c r="P41" s="1689"/>
      <c r="Q41" s="1689"/>
      <c r="R41" s="1689"/>
      <c r="S41" s="1689"/>
      <c r="T41" s="1689"/>
      <c r="U41" s="1689"/>
      <c r="V41" s="1689"/>
      <c r="W41" s="1689"/>
      <c r="X41" s="1689"/>
      <c r="Y41" s="1689"/>
      <c r="Z41" s="1689"/>
      <c r="AA41" s="1689"/>
      <c r="AB41" s="1689"/>
      <c r="AC41" s="1689"/>
      <c r="AD41" s="1689"/>
      <c r="AE41" s="1689"/>
      <c r="AF41" s="1689"/>
      <c r="AG41" s="1689"/>
      <c r="AH41" s="1689"/>
      <c r="AI41" s="1689"/>
      <c r="AJ41" s="1689"/>
      <c r="AK41" s="1689"/>
      <c r="AL41" s="1689"/>
      <c r="AM41" s="1689"/>
      <c r="AN41" s="1689"/>
      <c r="AO41" s="1689"/>
      <c r="AP41" s="1689"/>
      <c r="AQ41" s="1690"/>
      <c r="AR41" s="1690"/>
      <c r="AS41" s="1690"/>
      <c r="AT41" s="1690"/>
      <c r="AU41" s="1006"/>
    </row>
    <row r="42" spans="1:47" ht="16.25" customHeight="1">
      <c r="A42" s="1689"/>
      <c r="B42" s="1689"/>
      <c r="C42" s="1689"/>
      <c r="D42" s="1689"/>
      <c r="E42" s="1689"/>
      <c r="F42" s="1689"/>
      <c r="G42" s="1689"/>
      <c r="H42" s="1689"/>
      <c r="I42" s="1689"/>
      <c r="J42" s="1689"/>
      <c r="K42" s="1689"/>
      <c r="L42" s="1689"/>
      <c r="M42" s="1689"/>
      <c r="N42" s="1689"/>
      <c r="O42" s="1689"/>
      <c r="P42" s="1689"/>
      <c r="Q42" s="1689"/>
      <c r="R42" s="1689"/>
      <c r="S42" s="1689"/>
      <c r="T42" s="1689"/>
      <c r="U42" s="1689"/>
      <c r="V42" s="1689"/>
      <c r="W42" s="1689"/>
      <c r="X42" s="1689"/>
      <c r="Y42" s="1689"/>
      <c r="Z42" s="1689"/>
      <c r="AA42" s="1689"/>
      <c r="AB42" s="1689"/>
      <c r="AC42" s="1689"/>
      <c r="AD42" s="1689"/>
      <c r="AE42" s="1689"/>
      <c r="AF42" s="1689"/>
      <c r="AG42" s="1689"/>
      <c r="AH42" s="1689"/>
      <c r="AI42" s="1689"/>
      <c r="AJ42" s="1689"/>
      <c r="AK42" s="1689"/>
      <c r="AL42" s="1689"/>
      <c r="AM42" s="1689"/>
      <c r="AN42" s="1689"/>
      <c r="AO42" s="1689"/>
      <c r="AP42" s="1689"/>
      <c r="AQ42" s="1690"/>
      <c r="AR42" s="1690"/>
      <c r="AS42" s="1690"/>
      <c r="AT42" s="1690"/>
      <c r="AU42" s="1006"/>
    </row>
    <row r="43" spans="1:47" ht="17" customHeight="1">
      <c r="A43" s="1689"/>
      <c r="B43" s="1689"/>
      <c r="C43" s="1689"/>
      <c r="D43" s="1689"/>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89"/>
      <c r="AI43" s="1689"/>
      <c r="AJ43" s="1689"/>
      <c r="AK43" s="1689"/>
      <c r="AL43" s="1689"/>
      <c r="AM43" s="1689"/>
      <c r="AN43" s="1689"/>
      <c r="AO43" s="1689"/>
      <c r="AP43" s="1689"/>
      <c r="AQ43" s="1690"/>
      <c r="AR43" s="1690"/>
      <c r="AS43" s="1690"/>
      <c r="AT43" s="1690"/>
      <c r="AU43" s="1006"/>
    </row>
    <row r="44" spans="1:47" ht="16.25" customHeight="1">
      <c r="A44" s="1689"/>
      <c r="B44" s="1689"/>
      <c r="C44" s="1689"/>
      <c r="D44" s="1689"/>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1689"/>
      <c r="AF44" s="1689"/>
      <c r="AG44" s="1689"/>
      <c r="AH44" s="1689"/>
      <c r="AI44" s="1689"/>
      <c r="AJ44" s="1689"/>
      <c r="AK44" s="1689"/>
      <c r="AL44" s="1689"/>
      <c r="AM44" s="1689"/>
      <c r="AN44" s="1689"/>
      <c r="AO44" s="1689"/>
      <c r="AP44" s="1689"/>
      <c r="AQ44" s="1690"/>
      <c r="AR44" s="1690"/>
      <c r="AS44" s="1690"/>
      <c r="AT44" s="1690"/>
      <c r="AU44" s="1006"/>
    </row>
    <row r="45" spans="1:47" ht="17" customHeight="1">
      <c r="A45" s="1689"/>
      <c r="B45" s="1689"/>
      <c r="C45" s="1689"/>
      <c r="D45" s="168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1689"/>
      <c r="AF45" s="1689"/>
      <c r="AG45" s="1689"/>
      <c r="AH45" s="1689"/>
      <c r="AI45" s="1689"/>
      <c r="AJ45" s="1689"/>
      <c r="AK45" s="1689"/>
      <c r="AL45" s="1689"/>
      <c r="AM45" s="1689"/>
      <c r="AN45" s="1689"/>
      <c r="AO45" s="1689"/>
      <c r="AP45" s="1689"/>
      <c r="AQ45" s="1690"/>
      <c r="AR45" s="1690"/>
      <c r="AS45" s="1690"/>
      <c r="AT45" s="1690"/>
      <c r="AU45" s="1006"/>
    </row>
    <row r="46" spans="1:47" ht="16.25" customHeight="1">
      <c r="A46" s="1689"/>
      <c r="B46" s="1689"/>
      <c r="C46" s="1689"/>
      <c r="D46" s="1689"/>
      <c r="E46" s="1689"/>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1689"/>
      <c r="AF46" s="1689"/>
      <c r="AG46" s="1689"/>
      <c r="AH46" s="1689"/>
      <c r="AI46" s="1689"/>
      <c r="AJ46" s="1689"/>
      <c r="AK46" s="1689"/>
      <c r="AL46" s="1689"/>
      <c r="AM46" s="1689"/>
      <c r="AN46" s="1689"/>
      <c r="AO46" s="1689"/>
      <c r="AP46" s="1689"/>
      <c r="AQ46" s="1690"/>
      <c r="AR46" s="1690"/>
      <c r="AS46" s="1690"/>
      <c r="AT46" s="1690"/>
      <c r="AU46" s="1006"/>
    </row>
    <row r="47" spans="1:47" ht="17" customHeight="1">
      <c r="A47" s="1689"/>
      <c r="B47" s="1689"/>
      <c r="C47" s="1689"/>
      <c r="D47" s="1689"/>
      <c r="E47" s="1689"/>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1689"/>
      <c r="AF47" s="1689"/>
      <c r="AG47" s="1689"/>
      <c r="AH47" s="1689"/>
      <c r="AI47" s="1689"/>
      <c r="AJ47" s="1689"/>
      <c r="AK47" s="1689"/>
      <c r="AL47" s="1689"/>
      <c r="AM47" s="1689"/>
      <c r="AN47" s="1689"/>
      <c r="AO47" s="1689"/>
      <c r="AP47" s="1689"/>
      <c r="AQ47" s="1690"/>
      <c r="AR47" s="1690"/>
      <c r="AS47" s="1690"/>
      <c r="AT47" s="1690"/>
      <c r="AU47" s="1006"/>
    </row>
    <row r="48" spans="1:47" ht="17" customHeight="1">
      <c r="A48" s="1689"/>
      <c r="B48" s="1689"/>
      <c r="C48" s="1689"/>
      <c r="D48" s="1689"/>
      <c r="E48" s="1689"/>
      <c r="F48" s="1689"/>
      <c r="G48" s="1689"/>
      <c r="H48" s="1689"/>
      <c r="I48" s="1689"/>
      <c r="J48" s="1689"/>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89"/>
      <c r="AI48" s="1689"/>
      <c r="AJ48" s="1689"/>
      <c r="AK48" s="1689"/>
      <c r="AL48" s="1689"/>
      <c r="AM48" s="1689"/>
      <c r="AN48" s="1689"/>
      <c r="AO48" s="1689"/>
      <c r="AP48" s="1689"/>
      <c r="AQ48" s="1690"/>
      <c r="AR48" s="1690"/>
      <c r="AS48" s="1690"/>
      <c r="AT48" s="1690"/>
      <c r="AU48" s="1006"/>
    </row>
    <row r="49" spans="1:47" ht="16.25" customHeight="1">
      <c r="A49" s="1689"/>
      <c r="B49" s="1689"/>
      <c r="C49" s="1689"/>
      <c r="D49" s="1689"/>
      <c r="E49" s="1689"/>
      <c r="F49" s="1689"/>
      <c r="G49" s="1689"/>
      <c r="H49" s="1689"/>
      <c r="I49" s="1689"/>
      <c r="J49" s="1689"/>
      <c r="K49" s="1689"/>
      <c r="L49" s="1689"/>
      <c r="M49" s="1689"/>
      <c r="N49" s="1689"/>
      <c r="O49" s="1689"/>
      <c r="P49" s="1689"/>
      <c r="Q49" s="1689"/>
      <c r="R49" s="1689"/>
      <c r="S49" s="1689"/>
      <c r="T49" s="1689"/>
      <c r="U49" s="1689"/>
      <c r="V49" s="1689"/>
      <c r="W49" s="1689"/>
      <c r="X49" s="1689"/>
      <c r="Y49" s="1689"/>
      <c r="Z49" s="1689"/>
      <c r="AA49" s="1689"/>
      <c r="AB49" s="1689"/>
      <c r="AC49" s="1689"/>
      <c r="AD49" s="1689"/>
      <c r="AE49" s="1689"/>
      <c r="AF49" s="1689"/>
      <c r="AG49" s="1689"/>
      <c r="AH49" s="1689"/>
      <c r="AI49" s="1689"/>
      <c r="AJ49" s="1689"/>
      <c r="AK49" s="1689"/>
      <c r="AL49" s="1689"/>
      <c r="AM49" s="1689"/>
      <c r="AN49" s="1689"/>
      <c r="AO49" s="1689"/>
      <c r="AP49" s="1689"/>
      <c r="AQ49" s="1690"/>
      <c r="AR49" s="1690"/>
      <c r="AS49" s="1690"/>
      <c r="AT49" s="1690"/>
      <c r="AU49" s="1006"/>
    </row>
    <row r="50" spans="1:47" ht="17" customHeight="1">
      <c r="A50" s="1689"/>
      <c r="B50" s="1689"/>
      <c r="C50" s="1689"/>
      <c r="D50" s="1689"/>
      <c r="E50" s="1689"/>
      <c r="F50" s="1689"/>
      <c r="G50" s="1689"/>
      <c r="H50" s="1689"/>
      <c r="I50" s="1689"/>
      <c r="J50" s="1689"/>
      <c r="K50" s="1689"/>
      <c r="L50" s="1689"/>
      <c r="M50" s="1689"/>
      <c r="N50" s="1689"/>
      <c r="O50" s="1689"/>
      <c r="P50" s="1689"/>
      <c r="Q50" s="1689"/>
      <c r="R50" s="1689"/>
      <c r="S50" s="1689"/>
      <c r="T50" s="1689"/>
      <c r="U50" s="1689"/>
      <c r="V50" s="1689"/>
      <c r="W50" s="1689"/>
      <c r="X50" s="1689"/>
      <c r="Y50" s="1689"/>
      <c r="Z50" s="1689"/>
      <c r="AA50" s="1689"/>
      <c r="AB50" s="1689"/>
      <c r="AC50" s="1689"/>
      <c r="AD50" s="1689"/>
      <c r="AE50" s="1689"/>
      <c r="AF50" s="1689"/>
      <c r="AG50" s="1689"/>
      <c r="AH50" s="1689"/>
      <c r="AI50" s="1689"/>
      <c r="AJ50" s="1689"/>
      <c r="AK50" s="1689"/>
      <c r="AL50" s="1689"/>
      <c r="AM50" s="1689"/>
      <c r="AN50" s="1689"/>
      <c r="AO50" s="1689"/>
      <c r="AP50" s="1689"/>
      <c r="AQ50" s="1690"/>
      <c r="AR50" s="1690"/>
      <c r="AS50" s="1690"/>
      <c r="AT50" s="1690"/>
      <c r="AU50" s="1006"/>
    </row>
    <row r="51" spans="1:47" ht="16.25" customHeight="1">
      <c r="A51" s="1689"/>
      <c r="B51" s="1689"/>
      <c r="C51" s="1689"/>
      <c r="D51" s="1689"/>
      <c r="E51" s="1689"/>
      <c r="F51" s="1689"/>
      <c r="G51" s="1689"/>
      <c r="H51" s="1689"/>
      <c r="I51" s="1689"/>
      <c r="J51" s="1689"/>
      <c r="K51" s="1689"/>
      <c r="L51" s="1689"/>
      <c r="M51" s="1689"/>
      <c r="N51" s="1689"/>
      <c r="O51" s="1689"/>
      <c r="P51" s="1689"/>
      <c r="Q51" s="1689"/>
      <c r="R51" s="1689"/>
      <c r="S51" s="1689"/>
      <c r="T51" s="1689"/>
      <c r="U51" s="1689"/>
      <c r="V51" s="1689"/>
      <c r="W51" s="1689"/>
      <c r="X51" s="1689"/>
      <c r="Y51" s="1689"/>
      <c r="Z51" s="1689"/>
      <c r="AA51" s="1689"/>
      <c r="AB51" s="1689"/>
      <c r="AC51" s="1689"/>
      <c r="AD51" s="1689"/>
      <c r="AE51" s="1689"/>
      <c r="AF51" s="1689"/>
      <c r="AG51" s="1689"/>
      <c r="AH51" s="1689"/>
      <c r="AI51" s="1689"/>
      <c r="AJ51" s="1689"/>
      <c r="AK51" s="1689"/>
      <c r="AL51" s="1689"/>
      <c r="AM51" s="1689"/>
      <c r="AN51" s="1689"/>
      <c r="AO51" s="1689"/>
      <c r="AP51" s="1689"/>
      <c r="AQ51" s="1690"/>
      <c r="AR51" s="1690"/>
      <c r="AS51" s="1690"/>
      <c r="AT51" s="1690"/>
      <c r="AU51" s="1006"/>
    </row>
    <row r="52" spans="1:47" ht="17" customHeight="1">
      <c r="A52" s="1689"/>
      <c r="B52" s="1689"/>
      <c r="C52" s="1689"/>
      <c r="D52" s="1689"/>
      <c r="E52" s="1689"/>
      <c r="F52" s="1689"/>
      <c r="G52" s="1689"/>
      <c r="H52" s="1689"/>
      <c r="I52" s="1689"/>
      <c r="J52" s="1689"/>
      <c r="K52" s="1689"/>
      <c r="L52" s="1689"/>
      <c r="M52" s="1689"/>
      <c r="N52" s="1689"/>
      <c r="O52" s="1689"/>
      <c r="P52" s="1689"/>
      <c r="Q52" s="1689"/>
      <c r="R52" s="1689"/>
      <c r="S52" s="1689"/>
      <c r="T52" s="1689"/>
      <c r="U52" s="1689"/>
      <c r="V52" s="1689"/>
      <c r="W52" s="1689"/>
      <c r="X52" s="1689"/>
      <c r="Y52" s="1689"/>
      <c r="Z52" s="1689"/>
      <c r="AA52" s="1689"/>
      <c r="AB52" s="1689"/>
      <c r="AC52" s="1689"/>
      <c r="AD52" s="1689"/>
      <c r="AE52" s="1689"/>
      <c r="AF52" s="1689"/>
      <c r="AG52" s="1689"/>
      <c r="AH52" s="1689"/>
      <c r="AI52" s="1689"/>
      <c r="AJ52" s="1689"/>
      <c r="AK52" s="1689"/>
      <c r="AL52" s="1689"/>
      <c r="AM52" s="1689"/>
      <c r="AN52" s="1689"/>
      <c r="AO52" s="1689"/>
      <c r="AP52" s="1689"/>
      <c r="AQ52" s="1690"/>
      <c r="AR52" s="1690"/>
      <c r="AS52" s="1690"/>
      <c r="AT52" s="1690"/>
      <c r="AU52" s="1006"/>
    </row>
    <row r="53" spans="1:47" ht="17" customHeight="1">
      <c r="A53" s="1689"/>
      <c r="B53" s="1689"/>
      <c r="C53" s="1689"/>
      <c r="D53" s="1689"/>
      <c r="E53" s="1689"/>
      <c r="F53" s="1689"/>
      <c r="G53" s="1689"/>
      <c r="H53" s="1689"/>
      <c r="I53" s="1689"/>
      <c r="J53" s="1689"/>
      <c r="K53" s="1689"/>
      <c r="L53" s="1689"/>
      <c r="M53" s="1689"/>
      <c r="N53" s="1689"/>
      <c r="O53" s="1689"/>
      <c r="P53" s="1689"/>
      <c r="Q53" s="1689"/>
      <c r="R53" s="1689"/>
      <c r="S53" s="1689"/>
      <c r="T53" s="1689"/>
      <c r="U53" s="1689"/>
      <c r="V53" s="1689"/>
      <c r="W53" s="1689"/>
      <c r="X53" s="1689"/>
      <c r="Y53" s="1689"/>
      <c r="Z53" s="1689"/>
      <c r="AA53" s="1689"/>
      <c r="AB53" s="1689"/>
      <c r="AC53" s="1689"/>
      <c r="AD53" s="1689"/>
      <c r="AE53" s="1689"/>
      <c r="AF53" s="1689"/>
      <c r="AG53" s="1689"/>
      <c r="AH53" s="1689"/>
      <c r="AI53" s="1689"/>
      <c r="AJ53" s="1689"/>
      <c r="AK53" s="1689"/>
      <c r="AL53" s="1689"/>
      <c r="AM53" s="1689"/>
      <c r="AN53" s="1689"/>
      <c r="AO53" s="1689"/>
      <c r="AP53" s="1689"/>
      <c r="AQ53" s="1690"/>
      <c r="AR53" s="1690"/>
      <c r="AS53" s="1690"/>
      <c r="AT53" s="1690"/>
      <c r="AU53" s="1006"/>
    </row>
    <row r="54" spans="1:47" ht="15.5" customHeight="1">
      <c r="A54" s="1689"/>
      <c r="B54" s="1689"/>
      <c r="C54" s="1689"/>
      <c r="D54" s="1689"/>
      <c r="E54" s="1689"/>
      <c r="F54" s="1689"/>
      <c r="G54" s="1689"/>
      <c r="H54" s="1689"/>
      <c r="I54" s="1689"/>
      <c r="J54" s="1689"/>
      <c r="K54" s="1689"/>
      <c r="L54" s="1689"/>
      <c r="M54" s="1689"/>
      <c r="N54" s="1689"/>
      <c r="O54" s="1689"/>
      <c r="P54" s="1689"/>
      <c r="Q54" s="1689"/>
      <c r="R54" s="1689"/>
      <c r="S54" s="1689"/>
      <c r="T54" s="1689"/>
      <c r="U54" s="1689"/>
      <c r="V54" s="1689"/>
      <c r="W54" s="1689"/>
      <c r="X54" s="1689"/>
      <c r="Y54" s="1689"/>
      <c r="Z54" s="1689"/>
      <c r="AA54" s="1689"/>
      <c r="AB54" s="1689"/>
      <c r="AC54" s="1689"/>
      <c r="AD54" s="1689"/>
      <c r="AE54" s="1689"/>
      <c r="AF54" s="1689"/>
      <c r="AG54" s="1689"/>
      <c r="AH54" s="1689"/>
      <c r="AI54" s="1689"/>
      <c r="AJ54" s="1689"/>
      <c r="AK54" s="1689"/>
      <c r="AL54" s="1689"/>
      <c r="AM54" s="1689"/>
      <c r="AN54" s="1689"/>
      <c r="AO54" s="1689"/>
      <c r="AP54" s="1689"/>
      <c r="AQ54" s="1690"/>
      <c r="AR54" s="1690"/>
      <c r="AS54" s="1690"/>
      <c r="AT54" s="1690"/>
      <c r="AU54" s="1006"/>
    </row>
    <row r="55" spans="1:47" ht="17" customHeight="1">
      <c r="A55" s="202"/>
    </row>
    <row r="56" spans="1:47" ht="14.25" customHeight="1">
      <c r="A56" s="1689"/>
      <c r="B56" s="1689"/>
      <c r="C56" s="1689"/>
      <c r="D56" s="1689"/>
      <c r="E56" s="1689"/>
      <c r="F56" s="1689"/>
      <c r="G56" s="1689"/>
      <c r="H56" s="1689"/>
      <c r="I56" s="1689"/>
      <c r="J56" s="1689"/>
      <c r="K56" s="1689"/>
      <c r="L56" s="1689"/>
      <c r="M56" s="1689"/>
      <c r="N56" s="1689"/>
      <c r="O56" s="1689"/>
      <c r="P56" s="1689"/>
      <c r="Q56" s="1689"/>
      <c r="R56" s="1689"/>
      <c r="S56" s="1689"/>
      <c r="T56" s="1689"/>
      <c r="U56" s="1689"/>
      <c r="V56" s="1689"/>
      <c r="W56" s="1689"/>
      <c r="X56" s="1689"/>
      <c r="Y56" s="1689"/>
      <c r="Z56" s="1689"/>
      <c r="AA56" s="1689"/>
      <c r="AB56" s="1689"/>
      <c r="AC56" s="1689"/>
      <c r="AD56" s="1689"/>
      <c r="AE56" s="1689"/>
      <c r="AF56" s="1689"/>
      <c r="AG56" s="1689"/>
      <c r="AH56" s="1689"/>
      <c r="AI56" s="1689"/>
      <c r="AJ56" s="1689"/>
      <c r="AK56" s="1689"/>
      <c r="AL56" s="1689"/>
      <c r="AM56" s="1689"/>
      <c r="AN56" s="1689"/>
      <c r="AO56" s="1689"/>
      <c r="AP56" s="1689"/>
      <c r="AQ56" s="1690"/>
      <c r="AR56" s="1690"/>
      <c r="AS56" s="1690"/>
      <c r="AT56" s="1690"/>
      <c r="AU56" s="1006"/>
    </row>
    <row r="57" spans="1:47">
      <c r="A57" s="202"/>
    </row>
    <row r="58" spans="1:47">
      <c r="A58" s="202"/>
    </row>
    <row r="59" spans="1:47">
      <c r="A59" s="202"/>
    </row>
    <row r="60" spans="1:47">
      <c r="A60" s="202"/>
    </row>
    <row r="61" spans="1:47">
      <c r="A61" s="202"/>
    </row>
    <row r="62" spans="1:47">
      <c r="A62" s="202"/>
    </row>
    <row r="63" spans="1:47">
      <c r="A63" s="202"/>
    </row>
    <row r="64" spans="1:47">
      <c r="A64" s="202"/>
    </row>
    <row r="65" spans="1:47">
      <c r="A65" s="202"/>
    </row>
    <row r="66" spans="1:47">
      <c r="A66" s="202"/>
    </row>
    <row r="67" spans="1:47">
      <c r="A67" s="202"/>
    </row>
    <row r="68" spans="1:47">
      <c r="A68" s="202"/>
    </row>
    <row r="69" spans="1:47">
      <c r="A69" s="202"/>
    </row>
    <row r="70" spans="1:47">
      <c r="A70" s="202"/>
    </row>
    <row r="71" spans="1:47">
      <c r="A71" s="202"/>
    </row>
    <row r="72" spans="1:47">
      <c r="A72" s="202"/>
    </row>
    <row r="73" spans="1:47">
      <c r="A73" s="202"/>
    </row>
    <row r="74" spans="1:47">
      <c r="A74" s="202"/>
    </row>
    <row r="75" spans="1:47">
      <c r="A75" s="1689"/>
      <c r="B75" s="1689"/>
      <c r="C75" s="1689"/>
      <c r="D75" s="1689"/>
      <c r="E75" s="1689"/>
      <c r="F75" s="1689"/>
      <c r="G75" s="1689"/>
      <c r="H75" s="1689"/>
      <c r="I75" s="1689"/>
      <c r="J75" s="1689"/>
      <c r="K75" s="1689"/>
      <c r="L75" s="1689"/>
      <c r="M75" s="1689"/>
      <c r="N75" s="1689"/>
      <c r="O75" s="1689"/>
      <c r="P75" s="1689"/>
      <c r="Q75" s="1689"/>
      <c r="R75" s="1689"/>
      <c r="S75" s="1689"/>
      <c r="T75" s="1689"/>
      <c r="U75" s="1689"/>
      <c r="V75" s="1689"/>
      <c r="W75" s="1689"/>
      <c r="X75" s="1689"/>
      <c r="Y75" s="1689"/>
      <c r="Z75" s="1689"/>
      <c r="AA75" s="1689"/>
      <c r="AB75" s="1689"/>
      <c r="AC75" s="1689"/>
      <c r="AD75" s="1689"/>
      <c r="AE75" s="1689"/>
      <c r="AF75" s="1689"/>
      <c r="AG75" s="1689"/>
      <c r="AH75" s="1689"/>
      <c r="AI75" s="1689"/>
      <c r="AJ75" s="1689"/>
      <c r="AK75" s="1689"/>
      <c r="AL75" s="1689"/>
      <c r="AM75" s="1689"/>
      <c r="AN75" s="1689"/>
      <c r="AO75" s="1689"/>
      <c r="AP75" s="1689"/>
      <c r="AQ75" s="1690"/>
      <c r="AR75" s="1690"/>
      <c r="AS75" s="1690"/>
      <c r="AT75" s="1690"/>
      <c r="AU75" s="1006"/>
    </row>
    <row r="76" spans="1:47">
      <c r="A76" s="202"/>
    </row>
    <row r="77" spans="1:47">
      <c r="A77" s="202"/>
    </row>
    <row r="78" spans="1:47">
      <c r="A78" s="202"/>
    </row>
  </sheetData>
  <sheetProtection selectLockedCells="1" selectUnlockedCells="1"/>
  <mergeCells count="95">
    <mergeCell ref="A75:AP75"/>
    <mergeCell ref="AQ75:AT75"/>
    <mergeCell ref="A53:AP53"/>
    <mergeCell ref="AQ53:AT53"/>
    <mergeCell ref="A54:AP54"/>
    <mergeCell ref="AQ54:AT54"/>
    <mergeCell ref="A56:AP56"/>
    <mergeCell ref="AQ56:AT56"/>
    <mergeCell ref="A50:AP50"/>
    <mergeCell ref="AQ50:AT50"/>
    <mergeCell ref="A51:AP51"/>
    <mergeCell ref="AQ51:AT51"/>
    <mergeCell ref="A52:AP52"/>
    <mergeCell ref="AQ52:AT52"/>
    <mergeCell ref="A47:AP47"/>
    <mergeCell ref="AQ47:AT47"/>
    <mergeCell ref="A48:AP48"/>
    <mergeCell ref="AQ48:AT48"/>
    <mergeCell ref="A49:AP49"/>
    <mergeCell ref="AQ49:AT49"/>
    <mergeCell ref="A44:AP44"/>
    <mergeCell ref="AQ44:AT44"/>
    <mergeCell ref="A45:AP45"/>
    <mergeCell ref="AQ45:AT45"/>
    <mergeCell ref="A46:AP46"/>
    <mergeCell ref="AQ46:AT46"/>
    <mergeCell ref="A41:AP41"/>
    <mergeCell ref="AQ41:AT41"/>
    <mergeCell ref="A42:AP42"/>
    <mergeCell ref="AQ42:AT42"/>
    <mergeCell ref="A43:AP43"/>
    <mergeCell ref="AQ43:AT43"/>
    <mergeCell ref="A38:AP38"/>
    <mergeCell ref="AQ38:AT38"/>
    <mergeCell ref="A39:AP39"/>
    <mergeCell ref="AQ39:AT39"/>
    <mergeCell ref="A40:AP40"/>
    <mergeCell ref="AQ40:AT40"/>
    <mergeCell ref="A35:AP35"/>
    <mergeCell ref="AQ35:AT35"/>
    <mergeCell ref="A36:AP36"/>
    <mergeCell ref="AQ36:AT36"/>
    <mergeCell ref="A37:AP37"/>
    <mergeCell ref="AQ37:AT37"/>
    <mergeCell ref="A32:AP32"/>
    <mergeCell ref="AQ32:AT32"/>
    <mergeCell ref="A33:AP33"/>
    <mergeCell ref="AQ33:AT33"/>
    <mergeCell ref="A34:AP34"/>
    <mergeCell ref="AQ34:AT34"/>
    <mergeCell ref="A31:AP31"/>
    <mergeCell ref="AQ31:AT31"/>
    <mergeCell ref="B15:N15"/>
    <mergeCell ref="O15:AH15"/>
    <mergeCell ref="AI15:AP15"/>
    <mergeCell ref="AQ15:AT15"/>
    <mergeCell ref="B16:N16"/>
    <mergeCell ref="O16:AH16"/>
    <mergeCell ref="AI16:AP16"/>
    <mergeCell ref="AQ16:AT16"/>
    <mergeCell ref="B26:Y26"/>
    <mergeCell ref="Z26:AT26"/>
    <mergeCell ref="Z27:AT27"/>
    <mergeCell ref="B28:Y28"/>
    <mergeCell ref="A30:AU30"/>
    <mergeCell ref="B13:N13"/>
    <mergeCell ref="O13:AH13"/>
    <mergeCell ref="AI13:AP13"/>
    <mergeCell ref="AQ13:AT13"/>
    <mergeCell ref="B14:N14"/>
    <mergeCell ref="O14:AH14"/>
    <mergeCell ref="AI14:AP14"/>
    <mergeCell ref="AQ14:AT14"/>
    <mergeCell ref="B11:N11"/>
    <mergeCell ref="O11:AH11"/>
    <mergeCell ref="AI11:AP11"/>
    <mergeCell ref="AQ11:AT11"/>
    <mergeCell ref="B12:N12"/>
    <mergeCell ref="O12:AH12"/>
    <mergeCell ref="AI12:AP12"/>
    <mergeCell ref="AQ12:AT12"/>
    <mergeCell ref="A6:AT6"/>
    <mergeCell ref="A7:AT7"/>
    <mergeCell ref="A8:AT8"/>
    <mergeCell ref="A9:AT9"/>
    <mergeCell ref="B10:N10"/>
    <mergeCell ref="O10:AH10"/>
    <mergeCell ref="AI10:AP10"/>
    <mergeCell ref="AQ10:AT10"/>
    <mergeCell ref="A5:AT5"/>
    <mergeCell ref="A2:X2"/>
    <mergeCell ref="Y2:AT2"/>
    <mergeCell ref="A3:X3"/>
    <mergeCell ref="Y3:AT3"/>
    <mergeCell ref="A4:AT4"/>
  </mergeCells>
  <pageMargins left="0.7" right="0.7" top="0.75" bottom="0.75" header="0.3" footer="0.3"/>
  <pageSetup scale="78" fitToHeight="0" orientation="portrait" verticalDpi="1200" r:id="rId1"/>
  <headerFooter>
    <oddFooter>&amp;L1AF0003 &amp;A&amp;C&amp;KFF0000Printed Copy Uncontrolled.  
Latest Edition on AMG Intranet Site (http://ride.amgeneralintranet.com)&amp;RRev &amp;D</oddFooter>
  </headerFooter>
  <rowBreaks count="1" manualBreakCount="1">
    <brk id="22" max="4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4592B-2C65-48D8-BA4C-BBB0CE1D6F2D}">
  <sheetPr>
    <pageSetUpPr fitToPage="1"/>
  </sheetPr>
  <dimension ref="A1:AU78"/>
  <sheetViews>
    <sheetView windowProtection="1" view="pageLayout" zoomScaleNormal="100" zoomScaleSheetLayoutView="100" workbookViewId="0">
      <selection activeCell="A4" sqref="A4:AT4"/>
    </sheetView>
  </sheetViews>
  <sheetFormatPr baseColWidth="10" defaultColWidth="8.83203125" defaultRowHeight="11"/>
  <cols>
    <col min="1" max="1" width="1.1640625" style="190" customWidth="1"/>
    <col min="2" max="2" width="2.33203125" style="202" customWidth="1"/>
    <col min="3" max="6" width="1.1640625" style="202" customWidth="1"/>
    <col min="7" max="7" width="6.83203125" style="202" customWidth="1"/>
    <col min="8" max="8" width="5.6640625" style="202" customWidth="1"/>
    <col min="9" max="9" width="4.6640625" style="202" customWidth="1"/>
    <col min="10" max="10" width="2.33203125" style="202" customWidth="1"/>
    <col min="11" max="11" width="3.33203125" style="202" customWidth="1"/>
    <col min="12" max="12" width="1.1640625" style="202" customWidth="1"/>
    <col min="13" max="17" width="2.33203125" style="202" customWidth="1"/>
    <col min="18" max="18" width="3.33203125" style="202" customWidth="1"/>
    <col min="19" max="20" width="1.1640625" style="202" customWidth="1"/>
    <col min="21" max="21" width="2.33203125" style="202" customWidth="1"/>
    <col min="22" max="22" width="1.1640625" style="202" customWidth="1"/>
    <col min="23" max="23" width="2.33203125" style="202" customWidth="1"/>
    <col min="24" max="27" width="1.1640625" style="202" customWidth="1"/>
    <col min="28" max="28" width="3.33203125" style="202" customWidth="1"/>
    <col min="29" max="30" width="1.1640625" style="202" customWidth="1"/>
    <col min="31" max="31" width="3.33203125" style="202" customWidth="1"/>
    <col min="32" max="34" width="1.1640625" style="202" customWidth="1"/>
    <col min="35" max="35" width="5.6640625" style="202" customWidth="1"/>
    <col min="36" max="36" width="4.6640625" style="202" customWidth="1"/>
    <col min="37" max="37" width="9.33203125" style="202" customWidth="1"/>
    <col min="38" max="38" width="1.1640625" style="202" customWidth="1"/>
    <col min="39" max="40" width="6.83203125" style="202" customWidth="1"/>
    <col min="41" max="48" width="1.1640625" style="202" customWidth="1"/>
    <col min="49" max="49" width="2.33203125" style="202" customWidth="1"/>
    <col min="50" max="16384" width="8.83203125" style="202"/>
  </cols>
  <sheetData>
    <row r="1" spans="1:47" s="186" customFormat="1" ht="43.25" customHeight="1">
      <c r="A1" s="185"/>
      <c r="AU1" s="191"/>
    </row>
    <row r="2" spans="1:47" ht="27.5" customHeight="1">
      <c r="A2" s="1737"/>
      <c r="B2" s="1738"/>
      <c r="C2" s="1738"/>
      <c r="D2" s="1738"/>
      <c r="E2" s="1738"/>
      <c r="F2" s="1738"/>
      <c r="G2" s="1738"/>
      <c r="H2" s="1738"/>
      <c r="I2" s="1738"/>
      <c r="J2" s="1738"/>
      <c r="K2" s="1738"/>
      <c r="L2" s="1738"/>
      <c r="M2" s="1738"/>
      <c r="N2" s="1738"/>
      <c r="O2" s="1738"/>
      <c r="P2" s="1738"/>
      <c r="Q2" s="1738"/>
      <c r="R2" s="1738"/>
      <c r="S2" s="1738"/>
      <c r="T2" s="1738"/>
      <c r="U2" s="1738"/>
      <c r="V2" s="1738"/>
      <c r="W2" s="1738"/>
      <c r="X2" s="1739"/>
      <c r="Y2" s="1740"/>
      <c r="Z2" s="1738"/>
      <c r="AA2" s="1738"/>
      <c r="AB2" s="1738"/>
      <c r="AC2" s="1738"/>
      <c r="AD2" s="1738"/>
      <c r="AE2" s="1738"/>
      <c r="AF2" s="1738"/>
      <c r="AG2" s="1738"/>
      <c r="AH2" s="1738"/>
      <c r="AI2" s="1738"/>
      <c r="AJ2" s="1738"/>
      <c r="AK2" s="1738"/>
      <c r="AL2" s="1738"/>
      <c r="AM2" s="1738"/>
      <c r="AN2" s="1738"/>
      <c r="AO2" s="1738"/>
      <c r="AP2" s="1738"/>
      <c r="AQ2" s="1738"/>
      <c r="AR2" s="1738"/>
      <c r="AS2" s="1738"/>
      <c r="AT2" s="1739"/>
      <c r="AU2" s="192"/>
    </row>
    <row r="3" spans="1:47" s="203" customFormat="1" ht="30.5" customHeight="1">
      <c r="A3" s="1741"/>
      <c r="B3" s="1742"/>
      <c r="C3" s="1742"/>
      <c r="D3" s="1742"/>
      <c r="E3" s="1742"/>
      <c r="F3" s="1742"/>
      <c r="G3" s="1742"/>
      <c r="H3" s="1742"/>
      <c r="I3" s="1742"/>
      <c r="J3" s="1742"/>
      <c r="K3" s="1742"/>
      <c r="L3" s="1742"/>
      <c r="M3" s="1742"/>
      <c r="N3" s="1742"/>
      <c r="O3" s="1742"/>
      <c r="P3" s="1742"/>
      <c r="Q3" s="1742"/>
      <c r="R3" s="1742"/>
      <c r="S3" s="1742"/>
      <c r="T3" s="1742"/>
      <c r="U3" s="1742"/>
      <c r="V3" s="1742"/>
      <c r="W3" s="1742"/>
      <c r="X3" s="1743"/>
      <c r="Y3" s="1744"/>
      <c r="Z3" s="1745"/>
      <c r="AA3" s="1745"/>
      <c r="AB3" s="1745"/>
      <c r="AC3" s="1745"/>
      <c r="AD3" s="1745"/>
      <c r="AE3" s="1745"/>
      <c r="AF3" s="1745"/>
      <c r="AG3" s="1745"/>
      <c r="AH3" s="1745"/>
      <c r="AI3" s="1745"/>
      <c r="AJ3" s="1745"/>
      <c r="AK3" s="1745"/>
      <c r="AL3" s="1745"/>
      <c r="AM3" s="1745"/>
      <c r="AN3" s="1745"/>
      <c r="AO3" s="1745"/>
      <c r="AP3" s="1745"/>
      <c r="AQ3" s="1745"/>
      <c r="AR3" s="1745"/>
      <c r="AS3" s="1745"/>
      <c r="AT3" s="1746"/>
      <c r="AU3" s="193"/>
    </row>
    <row r="4" spans="1:47" ht="70.25" customHeight="1">
      <c r="A4" s="1747"/>
      <c r="B4" s="1708"/>
      <c r="C4" s="1708"/>
      <c r="D4" s="1708"/>
      <c r="E4" s="1708"/>
      <c r="F4" s="1708"/>
      <c r="G4" s="1708"/>
      <c r="H4" s="1708"/>
      <c r="I4" s="1708"/>
      <c r="J4" s="1708"/>
      <c r="K4" s="1708"/>
      <c r="L4" s="1708"/>
      <c r="M4" s="1708"/>
      <c r="N4" s="1708"/>
      <c r="O4" s="1708"/>
      <c r="P4" s="1708"/>
      <c r="Q4" s="1708"/>
      <c r="R4" s="1708"/>
      <c r="S4" s="1708"/>
      <c r="T4" s="1708"/>
      <c r="U4" s="1708"/>
      <c r="V4" s="1708"/>
      <c r="W4" s="1708"/>
      <c r="X4" s="1708"/>
      <c r="Y4" s="1708"/>
      <c r="Z4" s="1708"/>
      <c r="AA4" s="1708"/>
      <c r="AB4" s="1708"/>
      <c r="AC4" s="1708"/>
      <c r="AD4" s="1708"/>
      <c r="AE4" s="1708"/>
      <c r="AF4" s="1708"/>
      <c r="AG4" s="1708"/>
      <c r="AH4" s="1708"/>
      <c r="AI4" s="1708"/>
      <c r="AJ4" s="1708"/>
      <c r="AK4" s="1708"/>
      <c r="AL4" s="1708"/>
      <c r="AM4" s="1708"/>
      <c r="AN4" s="1708"/>
      <c r="AO4" s="1708"/>
      <c r="AP4" s="1708"/>
      <c r="AQ4" s="1708"/>
      <c r="AR4" s="1708"/>
      <c r="AS4" s="1708"/>
      <c r="AT4" s="1708"/>
      <c r="AU4" s="192"/>
    </row>
    <row r="5" spans="1:47" ht="29" customHeight="1">
      <c r="A5" s="1730"/>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1706"/>
      <c r="AG5" s="1706"/>
      <c r="AH5" s="1706"/>
      <c r="AI5" s="1706"/>
      <c r="AJ5" s="1706"/>
      <c r="AK5" s="1706"/>
      <c r="AL5" s="1706"/>
      <c r="AM5" s="1706"/>
      <c r="AN5" s="1706"/>
      <c r="AO5" s="1706"/>
      <c r="AP5" s="1706"/>
      <c r="AQ5" s="1706"/>
      <c r="AR5" s="1706"/>
      <c r="AS5" s="1706"/>
      <c r="AT5" s="1706"/>
      <c r="AU5" s="192"/>
    </row>
    <row r="6" spans="1:47" ht="36" customHeight="1">
      <c r="A6" s="1728"/>
      <c r="B6" s="1704"/>
      <c r="C6" s="1704"/>
      <c r="D6" s="1704"/>
      <c r="E6" s="1704"/>
      <c r="F6" s="1704"/>
      <c r="G6" s="1704"/>
      <c r="H6" s="1704"/>
      <c r="I6" s="1704"/>
      <c r="J6" s="1704"/>
      <c r="K6" s="1704"/>
      <c r="L6" s="1704"/>
      <c r="M6" s="1704"/>
      <c r="N6" s="1704"/>
      <c r="O6" s="1704"/>
      <c r="P6" s="1704"/>
      <c r="Q6" s="1704"/>
      <c r="R6" s="1704"/>
      <c r="S6" s="1704"/>
      <c r="T6" s="1704"/>
      <c r="U6" s="1704"/>
      <c r="V6" s="1704"/>
      <c r="W6" s="1704"/>
      <c r="X6" s="1704"/>
      <c r="Y6" s="1704"/>
      <c r="Z6" s="1704"/>
      <c r="AA6" s="1704"/>
      <c r="AB6" s="1704"/>
      <c r="AC6" s="1704"/>
      <c r="AD6" s="1704"/>
      <c r="AE6" s="1704"/>
      <c r="AF6" s="1704"/>
      <c r="AG6" s="1704"/>
      <c r="AH6" s="1704"/>
      <c r="AI6" s="1704"/>
      <c r="AJ6" s="1704"/>
      <c r="AK6" s="1704"/>
      <c r="AL6" s="1704"/>
      <c r="AM6" s="1704"/>
      <c r="AN6" s="1704"/>
      <c r="AO6" s="1704"/>
      <c r="AP6" s="1704"/>
      <c r="AQ6" s="1704"/>
      <c r="AR6" s="1704"/>
      <c r="AS6" s="1704"/>
      <c r="AT6" s="1704"/>
      <c r="AU6" s="192"/>
    </row>
    <row r="7" spans="1:47" ht="36" customHeight="1">
      <c r="A7" s="1728"/>
      <c r="B7" s="1704"/>
      <c r="C7" s="1704"/>
      <c r="D7" s="1704"/>
      <c r="E7" s="1704"/>
      <c r="F7" s="1704"/>
      <c r="G7" s="1704"/>
      <c r="H7" s="1704"/>
      <c r="I7" s="1704"/>
      <c r="J7" s="1704"/>
      <c r="K7" s="1704"/>
      <c r="L7" s="1704"/>
      <c r="M7" s="1704"/>
      <c r="N7" s="1704"/>
      <c r="O7" s="1704"/>
      <c r="P7" s="1704"/>
      <c r="Q7" s="1704"/>
      <c r="R7" s="1704"/>
      <c r="S7" s="1704"/>
      <c r="T7" s="1704"/>
      <c r="U7" s="1704"/>
      <c r="V7" s="1704"/>
      <c r="W7" s="1704"/>
      <c r="X7" s="1704"/>
      <c r="Y7" s="1704"/>
      <c r="Z7" s="1704"/>
      <c r="AA7" s="1704"/>
      <c r="AB7" s="1704"/>
      <c r="AC7" s="1704"/>
      <c r="AD7" s="1704"/>
      <c r="AE7" s="1704"/>
      <c r="AF7" s="1704"/>
      <c r="AG7" s="1704"/>
      <c r="AH7" s="1704"/>
      <c r="AI7" s="1704"/>
      <c r="AJ7" s="1704"/>
      <c r="AK7" s="1704"/>
      <c r="AL7" s="1704"/>
      <c r="AM7" s="1704"/>
      <c r="AN7" s="1704"/>
      <c r="AO7" s="1704"/>
      <c r="AP7" s="1704"/>
      <c r="AQ7" s="1704"/>
      <c r="AR7" s="1704"/>
      <c r="AS7" s="1704"/>
      <c r="AT7" s="1704"/>
      <c r="AU7" s="192"/>
    </row>
    <row r="8" spans="1:47" ht="50" customHeight="1">
      <c r="A8" s="1729"/>
      <c r="B8" s="1705"/>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1705"/>
      <c r="AC8" s="1705"/>
      <c r="AD8" s="1705"/>
      <c r="AE8" s="1705"/>
      <c r="AF8" s="1705"/>
      <c r="AG8" s="1705"/>
      <c r="AH8" s="1705"/>
      <c r="AI8" s="1705"/>
      <c r="AJ8" s="1705"/>
      <c r="AK8" s="1705"/>
      <c r="AL8" s="1705"/>
      <c r="AM8" s="1705"/>
      <c r="AN8" s="1705"/>
      <c r="AO8" s="1705"/>
      <c r="AP8" s="1705"/>
      <c r="AQ8" s="1705"/>
      <c r="AR8" s="1705"/>
      <c r="AS8" s="1705"/>
      <c r="AT8" s="1705"/>
      <c r="AU8" s="192"/>
    </row>
    <row r="9" spans="1:47" ht="49.5" customHeight="1">
      <c r="A9" s="1730"/>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6"/>
      <c r="AR9" s="1706"/>
      <c r="AS9" s="1706"/>
      <c r="AT9" s="1706"/>
      <c r="AU9" s="192"/>
    </row>
    <row r="10" spans="1:47" ht="15" customHeight="1">
      <c r="A10" s="187"/>
      <c r="B10" s="1731"/>
      <c r="C10" s="1732"/>
      <c r="D10" s="1732"/>
      <c r="E10" s="1732"/>
      <c r="F10" s="1732"/>
      <c r="G10" s="1732"/>
      <c r="H10" s="1732"/>
      <c r="I10" s="1732"/>
      <c r="J10" s="1732"/>
      <c r="K10" s="1732"/>
      <c r="L10" s="1732"/>
      <c r="M10" s="1732"/>
      <c r="N10" s="1733"/>
      <c r="O10" s="1734"/>
      <c r="P10" s="1735"/>
      <c r="Q10" s="1735"/>
      <c r="R10" s="1735"/>
      <c r="S10" s="1735"/>
      <c r="T10" s="1735"/>
      <c r="U10" s="1735"/>
      <c r="V10" s="1735"/>
      <c r="W10" s="1735"/>
      <c r="X10" s="1735"/>
      <c r="Y10" s="1735"/>
      <c r="Z10" s="1735"/>
      <c r="AA10" s="1735"/>
      <c r="AB10" s="1735"/>
      <c r="AC10" s="1735"/>
      <c r="AD10" s="1735"/>
      <c r="AE10" s="1735"/>
      <c r="AF10" s="1735"/>
      <c r="AG10" s="1735"/>
      <c r="AH10" s="1736"/>
      <c r="AI10" s="1734"/>
      <c r="AJ10" s="1735"/>
      <c r="AK10" s="1735"/>
      <c r="AL10" s="1735"/>
      <c r="AM10" s="1735"/>
      <c r="AN10" s="1735"/>
      <c r="AO10" s="1735"/>
      <c r="AP10" s="1736"/>
      <c r="AQ10" s="1707"/>
      <c r="AR10" s="1707"/>
      <c r="AS10" s="1707"/>
      <c r="AT10" s="1707"/>
      <c r="AU10" s="192"/>
    </row>
    <row r="11" spans="1:47" ht="32.5" customHeight="1">
      <c r="A11" s="188"/>
      <c r="B11" s="1715"/>
      <c r="C11" s="1716"/>
      <c r="D11" s="1716"/>
      <c r="E11" s="1716"/>
      <c r="F11" s="1716"/>
      <c r="G11" s="1716"/>
      <c r="H11" s="1716"/>
      <c r="I11" s="1716"/>
      <c r="J11" s="1716"/>
      <c r="K11" s="1716"/>
      <c r="L11" s="1716"/>
      <c r="M11" s="1716"/>
      <c r="N11" s="1717"/>
      <c r="O11" s="1712"/>
      <c r="P11" s="1713"/>
      <c r="Q11" s="1713"/>
      <c r="R11" s="1713"/>
      <c r="S11" s="1713"/>
      <c r="T11" s="1713"/>
      <c r="U11" s="1713"/>
      <c r="V11" s="1713"/>
      <c r="W11" s="1713"/>
      <c r="X11" s="1713"/>
      <c r="Y11" s="1713"/>
      <c r="Z11" s="1713"/>
      <c r="AA11" s="1713"/>
      <c r="AB11" s="1713"/>
      <c r="AC11" s="1713"/>
      <c r="AD11" s="1713"/>
      <c r="AE11" s="1713"/>
      <c r="AF11" s="1713"/>
      <c r="AG11" s="1713"/>
      <c r="AH11" s="1714"/>
      <c r="AI11" s="1715"/>
      <c r="AJ11" s="1716"/>
      <c r="AK11" s="1716"/>
      <c r="AL11" s="1716"/>
      <c r="AM11" s="1716"/>
      <c r="AN11" s="1716"/>
      <c r="AO11" s="1716"/>
      <c r="AP11" s="1717"/>
      <c r="AQ11" s="1696"/>
      <c r="AR11" s="1696"/>
      <c r="AS11" s="1696"/>
      <c r="AT11" s="1696"/>
      <c r="AU11" s="192"/>
    </row>
    <row r="12" spans="1:47" ht="37.25" customHeight="1">
      <c r="A12" s="188"/>
      <c r="B12" s="1715"/>
      <c r="C12" s="1716"/>
      <c r="D12" s="1716"/>
      <c r="E12" s="1716"/>
      <c r="F12" s="1716"/>
      <c r="G12" s="1716"/>
      <c r="H12" s="1716"/>
      <c r="I12" s="1716"/>
      <c r="J12" s="1716"/>
      <c r="K12" s="1716"/>
      <c r="L12" s="1716"/>
      <c r="M12" s="1716"/>
      <c r="N12" s="1717"/>
      <c r="O12" s="1712"/>
      <c r="P12" s="1713"/>
      <c r="Q12" s="1713"/>
      <c r="R12" s="1713"/>
      <c r="S12" s="1713"/>
      <c r="T12" s="1713"/>
      <c r="U12" s="1713"/>
      <c r="V12" s="1713"/>
      <c r="W12" s="1713"/>
      <c r="X12" s="1713"/>
      <c r="Y12" s="1713"/>
      <c r="Z12" s="1713"/>
      <c r="AA12" s="1713"/>
      <c r="AB12" s="1713"/>
      <c r="AC12" s="1713"/>
      <c r="AD12" s="1713"/>
      <c r="AE12" s="1713"/>
      <c r="AF12" s="1713"/>
      <c r="AG12" s="1713"/>
      <c r="AH12" s="1714"/>
      <c r="AI12" s="1715"/>
      <c r="AJ12" s="1716"/>
      <c r="AK12" s="1716"/>
      <c r="AL12" s="1716"/>
      <c r="AM12" s="1716"/>
      <c r="AN12" s="1716"/>
      <c r="AO12" s="1716"/>
      <c r="AP12" s="1717"/>
      <c r="AQ12" s="1696"/>
      <c r="AR12" s="1696"/>
      <c r="AS12" s="1696"/>
      <c r="AT12" s="1696"/>
      <c r="AU12" s="192"/>
    </row>
    <row r="13" spans="1:47" ht="38" customHeight="1">
      <c r="A13" s="188"/>
      <c r="B13" s="1719"/>
      <c r="C13" s="1720"/>
      <c r="D13" s="1720"/>
      <c r="E13" s="1720"/>
      <c r="F13" s="1720"/>
      <c r="G13" s="1720"/>
      <c r="H13" s="1720"/>
      <c r="I13" s="1720"/>
      <c r="J13" s="1720"/>
      <c r="K13" s="1720"/>
      <c r="L13" s="1720"/>
      <c r="M13" s="1720"/>
      <c r="N13" s="1721"/>
      <c r="O13" s="1722"/>
      <c r="P13" s="1723"/>
      <c r="Q13" s="1723"/>
      <c r="R13" s="1723"/>
      <c r="S13" s="1723"/>
      <c r="T13" s="1723"/>
      <c r="U13" s="1723"/>
      <c r="V13" s="1723"/>
      <c r="W13" s="1723"/>
      <c r="X13" s="1723"/>
      <c r="Y13" s="1723"/>
      <c r="Z13" s="1723"/>
      <c r="AA13" s="1723"/>
      <c r="AB13" s="1723"/>
      <c r="AC13" s="1723"/>
      <c r="AD13" s="1723"/>
      <c r="AE13" s="1723"/>
      <c r="AF13" s="1723"/>
      <c r="AG13" s="1723"/>
      <c r="AH13" s="1724"/>
      <c r="AI13" s="1725"/>
      <c r="AJ13" s="1726"/>
      <c r="AK13" s="1726"/>
      <c r="AL13" s="1726"/>
      <c r="AM13" s="1726"/>
      <c r="AN13" s="1726"/>
      <c r="AO13" s="1726"/>
      <c r="AP13" s="1727"/>
      <c r="AQ13" s="1696"/>
      <c r="AR13" s="1696"/>
      <c r="AS13" s="1696"/>
      <c r="AT13" s="1696"/>
      <c r="AU13" s="192"/>
    </row>
    <row r="14" spans="1:47" ht="37.25" customHeight="1">
      <c r="A14" s="188"/>
      <c r="B14" s="1715"/>
      <c r="C14" s="1716"/>
      <c r="D14" s="1716"/>
      <c r="E14" s="1716"/>
      <c r="F14" s="1716"/>
      <c r="G14" s="1716"/>
      <c r="H14" s="1716"/>
      <c r="I14" s="1716"/>
      <c r="J14" s="1716"/>
      <c r="K14" s="1716"/>
      <c r="L14" s="1716"/>
      <c r="M14" s="1716"/>
      <c r="N14" s="1717"/>
      <c r="O14" s="1712"/>
      <c r="P14" s="1713"/>
      <c r="Q14" s="1713"/>
      <c r="R14" s="1713"/>
      <c r="S14" s="1713"/>
      <c r="T14" s="1713"/>
      <c r="U14" s="1713"/>
      <c r="V14" s="1713"/>
      <c r="W14" s="1713"/>
      <c r="X14" s="1713"/>
      <c r="Y14" s="1713"/>
      <c r="Z14" s="1713"/>
      <c r="AA14" s="1713"/>
      <c r="AB14" s="1713"/>
      <c r="AC14" s="1713"/>
      <c r="AD14" s="1713"/>
      <c r="AE14" s="1713"/>
      <c r="AF14" s="1713"/>
      <c r="AG14" s="1713"/>
      <c r="AH14" s="1714"/>
      <c r="AI14" s="1715"/>
      <c r="AJ14" s="1716"/>
      <c r="AK14" s="1716"/>
      <c r="AL14" s="1716"/>
      <c r="AM14" s="1716"/>
      <c r="AN14" s="1716"/>
      <c r="AO14" s="1716"/>
      <c r="AP14" s="1717"/>
      <c r="AQ14" s="1696"/>
      <c r="AR14" s="1696"/>
      <c r="AS14" s="1696"/>
      <c r="AT14" s="1696"/>
      <c r="AU14" s="192"/>
    </row>
    <row r="15" spans="1:47" ht="37.25" customHeight="1">
      <c r="A15" s="188"/>
      <c r="B15" s="1709"/>
      <c r="C15" s="1710"/>
      <c r="D15" s="1710"/>
      <c r="E15" s="1710"/>
      <c r="F15" s="1710"/>
      <c r="G15" s="1710"/>
      <c r="H15" s="1710"/>
      <c r="I15" s="1710"/>
      <c r="J15" s="1710"/>
      <c r="K15" s="1710"/>
      <c r="L15" s="1710"/>
      <c r="M15" s="1710"/>
      <c r="N15" s="1711"/>
      <c r="O15" s="1712"/>
      <c r="P15" s="1713"/>
      <c r="Q15" s="1713"/>
      <c r="R15" s="1713"/>
      <c r="S15" s="1713"/>
      <c r="T15" s="1713"/>
      <c r="U15" s="1713"/>
      <c r="V15" s="1713"/>
      <c r="W15" s="1713"/>
      <c r="X15" s="1713"/>
      <c r="Y15" s="1713"/>
      <c r="Z15" s="1713"/>
      <c r="AA15" s="1713"/>
      <c r="AB15" s="1713"/>
      <c r="AC15" s="1713"/>
      <c r="AD15" s="1713"/>
      <c r="AE15" s="1713"/>
      <c r="AF15" s="1713"/>
      <c r="AG15" s="1713"/>
      <c r="AH15" s="1714"/>
      <c r="AI15" s="1715"/>
      <c r="AJ15" s="1716"/>
      <c r="AK15" s="1716"/>
      <c r="AL15" s="1716"/>
      <c r="AM15" s="1716"/>
      <c r="AN15" s="1716"/>
      <c r="AO15" s="1716"/>
      <c r="AP15" s="1717"/>
      <c r="AQ15" s="1696"/>
      <c r="AR15" s="1696"/>
      <c r="AS15" s="1696"/>
      <c r="AT15" s="1696"/>
      <c r="AU15" s="192"/>
    </row>
    <row r="16" spans="1:47" ht="39" customHeight="1">
      <c r="A16" s="189"/>
      <c r="B16" s="1715"/>
      <c r="C16" s="1716"/>
      <c r="D16" s="1716"/>
      <c r="E16" s="1716"/>
      <c r="F16" s="1716"/>
      <c r="G16" s="1716"/>
      <c r="H16" s="1716"/>
      <c r="I16" s="1716"/>
      <c r="J16" s="1716"/>
      <c r="K16" s="1716"/>
      <c r="L16" s="1716"/>
      <c r="M16" s="1716"/>
      <c r="N16" s="1717"/>
      <c r="O16" s="1712"/>
      <c r="P16" s="1713"/>
      <c r="Q16" s="1713"/>
      <c r="R16" s="1713"/>
      <c r="S16" s="1713"/>
      <c r="T16" s="1713"/>
      <c r="U16" s="1713"/>
      <c r="V16" s="1713"/>
      <c r="W16" s="1713"/>
      <c r="X16" s="1713"/>
      <c r="Y16" s="1713"/>
      <c r="Z16" s="1713"/>
      <c r="AA16" s="1713"/>
      <c r="AB16" s="1713"/>
      <c r="AC16" s="1713"/>
      <c r="AD16" s="1713"/>
      <c r="AE16" s="1713"/>
      <c r="AF16" s="1713"/>
      <c r="AG16" s="1713"/>
      <c r="AH16" s="1714"/>
      <c r="AI16" s="1715"/>
      <c r="AJ16" s="1716"/>
      <c r="AK16" s="1716"/>
      <c r="AL16" s="1716"/>
      <c r="AM16" s="1716"/>
      <c r="AN16" s="1716"/>
      <c r="AO16" s="1716"/>
      <c r="AP16" s="1717"/>
      <c r="AQ16" s="1718"/>
      <c r="AR16" s="1697"/>
      <c r="AS16" s="1697"/>
      <c r="AT16" s="1697"/>
      <c r="AU16" s="192"/>
    </row>
    <row r="17" spans="1:47" ht="39" customHeight="1">
      <c r="A17" s="189"/>
      <c r="B17" s="1007"/>
      <c r="C17" s="1007"/>
      <c r="D17" s="1007"/>
      <c r="E17" s="1007"/>
      <c r="F17" s="1007"/>
      <c r="G17" s="1007"/>
      <c r="H17" s="1007"/>
      <c r="I17" s="1007"/>
      <c r="J17" s="1007"/>
      <c r="K17" s="1007"/>
      <c r="L17" s="1007"/>
      <c r="M17" s="1007"/>
      <c r="N17" s="1007"/>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7"/>
      <c r="AJ17" s="1007"/>
      <c r="AK17" s="1007"/>
      <c r="AL17" s="1007"/>
      <c r="AM17" s="1007"/>
      <c r="AN17" s="1007"/>
      <c r="AO17" s="1007"/>
      <c r="AP17" s="1007"/>
      <c r="AQ17" s="1010"/>
      <c r="AR17" s="1010"/>
      <c r="AS17" s="1010"/>
      <c r="AT17" s="1010"/>
      <c r="AU17" s="192"/>
    </row>
    <row r="18" spans="1:47" ht="39" customHeight="1">
      <c r="A18" s="189"/>
      <c r="B18" s="1007"/>
      <c r="C18" s="1007"/>
      <c r="D18" s="1007"/>
      <c r="E18" s="1007"/>
      <c r="F18" s="1007"/>
      <c r="G18" s="1007"/>
      <c r="H18" s="1007"/>
      <c r="I18" s="1007"/>
      <c r="J18" s="1007"/>
      <c r="K18" s="1007"/>
      <c r="L18" s="1007"/>
      <c r="M18" s="1007"/>
      <c r="N18" s="1007"/>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7"/>
      <c r="AJ18" s="1007"/>
      <c r="AK18" s="1007"/>
      <c r="AL18" s="1007"/>
      <c r="AM18" s="1007"/>
      <c r="AN18" s="1007"/>
      <c r="AO18" s="1007"/>
      <c r="AP18" s="1007"/>
      <c r="AQ18" s="1010"/>
      <c r="AR18" s="1010"/>
      <c r="AS18" s="1010"/>
      <c r="AT18" s="1010"/>
      <c r="AU18" s="192"/>
    </row>
    <row r="19" spans="1:47" ht="39" customHeight="1">
      <c r="A19" s="189"/>
      <c r="B19" s="1007"/>
      <c r="C19" s="1007"/>
      <c r="D19" s="1007"/>
      <c r="E19" s="1007"/>
      <c r="F19" s="1007"/>
      <c r="G19" s="1007"/>
      <c r="H19" s="1007"/>
      <c r="I19" s="1007"/>
      <c r="J19" s="1007"/>
      <c r="K19" s="1007"/>
      <c r="L19" s="1007"/>
      <c r="M19" s="1007"/>
      <c r="N19" s="1007"/>
      <c r="O19" s="1008"/>
      <c r="P19" s="1008"/>
      <c r="Q19" s="1008"/>
      <c r="R19" s="1008"/>
      <c r="S19" s="1008"/>
      <c r="T19" s="1008"/>
      <c r="U19" s="1008"/>
      <c r="V19" s="1008"/>
      <c r="W19" s="1008"/>
      <c r="X19" s="1008"/>
      <c r="Y19" s="1008"/>
      <c r="Z19" s="1008"/>
      <c r="AA19" s="1008"/>
      <c r="AB19" s="1008"/>
      <c r="AC19" s="1008"/>
      <c r="AD19" s="1008"/>
      <c r="AE19" s="1008"/>
      <c r="AF19" s="1008"/>
      <c r="AG19" s="1008"/>
      <c r="AH19" s="1008"/>
      <c r="AI19" s="1007"/>
      <c r="AJ19" s="1007"/>
      <c r="AK19" s="1007"/>
      <c r="AL19" s="1007"/>
      <c r="AM19" s="1007"/>
      <c r="AN19" s="1007"/>
      <c r="AO19" s="1007"/>
      <c r="AP19" s="1007"/>
      <c r="AQ19" s="1010"/>
      <c r="AR19" s="1010"/>
      <c r="AS19" s="1010"/>
      <c r="AT19" s="1010"/>
      <c r="AU19" s="192"/>
    </row>
    <row r="20" spans="1:47" ht="39" customHeight="1">
      <c r="A20" s="189"/>
      <c r="B20" s="1007"/>
      <c r="C20" s="1007"/>
      <c r="D20" s="1007"/>
      <c r="E20" s="1007"/>
      <c r="F20" s="1007"/>
      <c r="G20" s="1007"/>
      <c r="H20" s="1007"/>
      <c r="I20" s="1007"/>
      <c r="J20" s="1007"/>
      <c r="K20" s="1007"/>
      <c r="L20" s="1007"/>
      <c r="M20" s="1007"/>
      <c r="N20" s="1007"/>
      <c r="O20" s="1008"/>
      <c r="P20" s="1008"/>
      <c r="Q20" s="1008"/>
      <c r="R20" s="1008"/>
      <c r="S20" s="1008"/>
      <c r="T20" s="1008"/>
      <c r="U20" s="1008"/>
      <c r="V20" s="1008"/>
      <c r="W20" s="1008"/>
      <c r="X20" s="1008"/>
      <c r="Y20" s="1008"/>
      <c r="Z20" s="1008"/>
      <c r="AA20" s="1008"/>
      <c r="AB20" s="1008"/>
      <c r="AC20" s="1008"/>
      <c r="AD20" s="1008"/>
      <c r="AE20" s="1008"/>
      <c r="AF20" s="1008"/>
      <c r="AG20" s="1008"/>
      <c r="AH20" s="1008"/>
      <c r="AI20" s="1007"/>
      <c r="AJ20" s="1007"/>
      <c r="AK20" s="1007"/>
      <c r="AL20" s="1007"/>
      <c r="AM20" s="1007"/>
      <c r="AN20" s="1007"/>
      <c r="AO20" s="1007"/>
      <c r="AP20" s="1007"/>
      <c r="AQ20" s="1010"/>
      <c r="AR20" s="1010"/>
      <c r="AS20" s="1010"/>
      <c r="AT20" s="1010"/>
      <c r="AU20" s="192"/>
    </row>
    <row r="21" spans="1:47" ht="39" customHeight="1">
      <c r="A21" s="189"/>
      <c r="B21" s="1007"/>
      <c r="C21" s="1007"/>
      <c r="D21" s="1007"/>
      <c r="E21" s="1007"/>
      <c r="F21" s="1007"/>
      <c r="G21" s="1007"/>
      <c r="H21" s="1007"/>
      <c r="I21" s="1007"/>
      <c r="J21" s="1007"/>
      <c r="K21" s="1007"/>
      <c r="L21" s="1007"/>
      <c r="M21" s="1007"/>
      <c r="N21" s="1007"/>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7"/>
      <c r="AJ21" s="1007"/>
      <c r="AK21" s="1007"/>
      <c r="AL21" s="1007"/>
      <c r="AM21" s="1007"/>
      <c r="AN21" s="1007"/>
      <c r="AO21" s="1007"/>
      <c r="AP21" s="1007"/>
      <c r="AQ21" s="1010"/>
      <c r="AR21" s="1010"/>
      <c r="AS21" s="1010"/>
      <c r="AT21" s="1010"/>
      <c r="AU21" s="192"/>
    </row>
    <row r="22" spans="1:47" ht="39" customHeight="1" thickBot="1">
      <c r="A22" s="194"/>
      <c r="B22" s="198"/>
      <c r="C22" s="198"/>
      <c r="D22" s="198"/>
      <c r="E22" s="198"/>
      <c r="F22" s="198"/>
      <c r="G22" s="198"/>
      <c r="H22" s="198"/>
      <c r="I22" s="198"/>
      <c r="J22" s="198"/>
      <c r="K22" s="198"/>
      <c r="L22" s="198"/>
      <c r="M22" s="198"/>
      <c r="N22" s="198"/>
      <c r="O22" s="199"/>
      <c r="P22" s="199"/>
      <c r="Q22" s="199"/>
      <c r="R22" s="199"/>
      <c r="S22" s="199"/>
      <c r="T22" s="199"/>
      <c r="U22" s="199"/>
      <c r="V22" s="199"/>
      <c r="W22" s="199"/>
      <c r="X22" s="199"/>
      <c r="Y22" s="199"/>
      <c r="Z22" s="199"/>
      <c r="AA22" s="199"/>
      <c r="AB22" s="199"/>
      <c r="AC22" s="199"/>
      <c r="AD22" s="199"/>
      <c r="AE22" s="199"/>
      <c r="AF22" s="199"/>
      <c r="AG22" s="199"/>
      <c r="AH22" s="199"/>
      <c r="AI22" s="198"/>
      <c r="AJ22" s="198"/>
      <c r="AK22" s="198"/>
      <c r="AL22" s="198"/>
      <c r="AM22" s="198"/>
      <c r="AN22" s="198"/>
      <c r="AO22" s="198"/>
      <c r="AP22" s="198"/>
      <c r="AQ22" s="200"/>
      <c r="AR22" s="200"/>
      <c r="AS22" s="200"/>
      <c r="AT22" s="200"/>
      <c r="AU22" s="192"/>
    </row>
    <row r="23" spans="1:47" ht="19.25" customHeight="1">
      <c r="A23" s="201"/>
      <c r="B23" s="195"/>
      <c r="C23" s="195"/>
      <c r="D23" s="195"/>
      <c r="E23" s="195"/>
      <c r="F23" s="195"/>
      <c r="G23" s="195"/>
      <c r="H23" s="195"/>
      <c r="I23" s="195"/>
      <c r="J23" s="195"/>
      <c r="K23" s="195"/>
      <c r="L23" s="195"/>
      <c r="M23" s="195"/>
      <c r="N23" s="195"/>
      <c r="O23" s="196"/>
      <c r="P23" s="196"/>
      <c r="Q23" s="196"/>
      <c r="R23" s="196"/>
      <c r="S23" s="196"/>
      <c r="T23" s="196"/>
      <c r="U23" s="196"/>
      <c r="V23" s="196"/>
      <c r="W23" s="196"/>
      <c r="X23" s="196"/>
      <c r="Y23" s="196"/>
      <c r="Z23" s="196"/>
      <c r="AA23" s="196"/>
      <c r="AB23" s="196"/>
      <c r="AC23" s="196"/>
      <c r="AD23" s="196"/>
      <c r="AE23" s="196"/>
      <c r="AF23" s="196"/>
      <c r="AG23" s="196"/>
      <c r="AH23" s="196"/>
      <c r="AI23" s="195"/>
      <c r="AJ23" s="195"/>
      <c r="AK23" s="195"/>
      <c r="AL23" s="195"/>
      <c r="AM23" s="195"/>
      <c r="AN23" s="195"/>
      <c r="AO23" s="195"/>
      <c r="AP23" s="195"/>
      <c r="AQ23" s="197"/>
      <c r="AR23" s="197"/>
      <c r="AS23" s="197"/>
      <c r="AT23" s="197"/>
    </row>
    <row r="24" spans="1:47" ht="19.25" customHeight="1">
      <c r="A24" s="189"/>
      <c r="B24" s="1007"/>
      <c r="C24" s="1007"/>
      <c r="D24" s="1007"/>
      <c r="E24" s="1007"/>
      <c r="F24" s="1007"/>
      <c r="G24" s="1007"/>
      <c r="H24" s="1007"/>
      <c r="I24" s="1007"/>
      <c r="J24" s="1007"/>
      <c r="K24" s="1007"/>
      <c r="L24" s="1007"/>
      <c r="M24" s="1007"/>
      <c r="N24" s="1007"/>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7"/>
      <c r="AJ24" s="1007"/>
      <c r="AK24" s="1007"/>
      <c r="AL24" s="1007"/>
      <c r="AM24" s="1007"/>
      <c r="AN24" s="1007"/>
      <c r="AO24" s="1007"/>
      <c r="AP24" s="1007"/>
      <c r="AQ24" s="1010"/>
      <c r="AR24" s="1010"/>
      <c r="AS24" s="1010"/>
      <c r="AT24" s="1010"/>
    </row>
    <row r="25" spans="1:47" ht="19.25" customHeight="1">
      <c r="A25" s="1010"/>
      <c r="B25" s="1007"/>
      <c r="C25" s="1007"/>
      <c r="D25" s="1007"/>
      <c r="E25" s="1007"/>
      <c r="F25" s="1007"/>
      <c r="G25" s="1007"/>
      <c r="H25" s="1007"/>
      <c r="I25" s="1007"/>
      <c r="J25" s="1007"/>
      <c r="K25" s="1007"/>
      <c r="L25" s="1007"/>
      <c r="M25" s="1007"/>
      <c r="N25" s="1007"/>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7"/>
      <c r="AJ25" s="1007"/>
      <c r="AK25" s="1007"/>
      <c r="AL25" s="1007"/>
      <c r="AM25" s="1007"/>
      <c r="AN25" s="1007"/>
      <c r="AO25" s="1007"/>
      <c r="AP25" s="1007"/>
      <c r="AQ25" s="1010"/>
      <c r="AR25" s="1010"/>
      <c r="AS25" s="1010"/>
      <c r="AT25" s="1010"/>
    </row>
    <row r="26" spans="1:47" ht="17.25" customHeight="1">
      <c r="A26" s="1006"/>
      <c r="B26" s="1698"/>
      <c r="C26" s="1698"/>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c r="AI26" s="1698"/>
      <c r="AJ26" s="1698"/>
      <c r="AK26" s="1698"/>
      <c r="AL26" s="1698"/>
      <c r="AM26" s="1698"/>
      <c r="AN26" s="1698"/>
      <c r="AO26" s="1698"/>
      <c r="AP26" s="1698"/>
      <c r="AQ26" s="1698"/>
      <c r="AR26" s="1698"/>
      <c r="AS26" s="1698"/>
      <c r="AT26" s="1698"/>
      <c r="AU26" s="1006"/>
    </row>
    <row r="27" spans="1:47" s="203" customFormat="1" ht="31.25" customHeight="1">
      <c r="A27" s="1009"/>
      <c r="Z27" s="1699"/>
      <c r="AA27" s="1699"/>
      <c r="AB27" s="1699"/>
      <c r="AC27" s="1699"/>
      <c r="AD27" s="1699"/>
      <c r="AE27" s="1699"/>
      <c r="AF27" s="1699"/>
      <c r="AG27" s="1699"/>
      <c r="AH27" s="1699"/>
      <c r="AI27" s="1699"/>
      <c r="AJ27" s="1699"/>
      <c r="AK27" s="1699"/>
      <c r="AL27" s="1699"/>
      <c r="AM27" s="1699"/>
      <c r="AN27" s="1699"/>
      <c r="AO27" s="1699"/>
      <c r="AP27" s="1699"/>
      <c r="AQ27" s="1699"/>
      <c r="AR27" s="1699"/>
      <c r="AS27" s="1699"/>
      <c r="AT27" s="1699"/>
      <c r="AU27" s="1009"/>
    </row>
    <row r="28" spans="1:47" ht="17.75" customHeight="1">
      <c r="A28" s="1006"/>
      <c r="B28" s="1700"/>
      <c r="C28" s="1700"/>
      <c r="D28" s="1700"/>
      <c r="E28" s="1700"/>
      <c r="F28" s="1700"/>
      <c r="G28" s="1700"/>
      <c r="H28" s="1700"/>
      <c r="I28" s="1700"/>
      <c r="J28" s="1700"/>
      <c r="K28" s="1700"/>
      <c r="L28" s="1700"/>
      <c r="M28" s="1700"/>
      <c r="N28" s="1700"/>
      <c r="O28" s="1700"/>
      <c r="P28" s="1700"/>
      <c r="Q28" s="1700"/>
      <c r="R28" s="1700"/>
      <c r="S28" s="1700"/>
      <c r="T28" s="1700"/>
      <c r="U28" s="1700"/>
      <c r="V28" s="1700"/>
      <c r="W28" s="1700"/>
      <c r="X28" s="1700"/>
      <c r="Y28" s="1700"/>
      <c r="Z28" s="1005"/>
      <c r="AA28" s="1005"/>
      <c r="AB28" s="1005"/>
      <c r="AC28" s="1005"/>
      <c r="AD28" s="1005"/>
      <c r="AE28" s="1005"/>
      <c r="AF28" s="1005"/>
      <c r="AG28" s="1005"/>
      <c r="AH28" s="1005"/>
      <c r="AI28" s="1005"/>
      <c r="AJ28" s="1005"/>
      <c r="AK28" s="1005"/>
      <c r="AL28" s="1005"/>
      <c r="AM28" s="1005"/>
      <c r="AN28" s="1005"/>
      <c r="AO28" s="1005"/>
      <c r="AP28" s="1005"/>
      <c r="AQ28" s="1005"/>
      <c r="AR28" s="1005"/>
      <c r="AS28" s="1005"/>
      <c r="AT28" s="1005"/>
      <c r="AU28" s="1006"/>
    </row>
    <row r="29" spans="1:47" ht="17.75" customHeight="1">
      <c r="A29" s="1006"/>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1005"/>
      <c r="AA29" s="1005"/>
      <c r="AB29" s="1005"/>
      <c r="AC29" s="1005"/>
      <c r="AD29" s="1005"/>
      <c r="AE29" s="1005"/>
      <c r="AF29" s="1005"/>
      <c r="AG29" s="1005"/>
      <c r="AH29" s="1005"/>
      <c r="AI29" s="1005"/>
      <c r="AJ29" s="1005"/>
      <c r="AK29" s="1005"/>
      <c r="AL29" s="1005"/>
      <c r="AM29" s="1005"/>
      <c r="AN29" s="1005"/>
      <c r="AO29" s="1005"/>
      <c r="AP29" s="1005"/>
      <c r="AQ29" s="1005"/>
      <c r="AR29" s="1005"/>
      <c r="AS29" s="1005"/>
      <c r="AT29" s="1005"/>
      <c r="AU29" s="1006"/>
    </row>
    <row r="30" spans="1:47" ht="39.5" customHeight="1">
      <c r="A30" s="1701"/>
      <c r="B30" s="1701"/>
      <c r="C30" s="1701"/>
      <c r="D30" s="1701"/>
      <c r="E30" s="1701"/>
      <c r="F30" s="1701"/>
      <c r="G30" s="1701"/>
      <c r="H30" s="1701"/>
      <c r="I30" s="1701"/>
      <c r="J30" s="1701"/>
      <c r="K30" s="1701"/>
      <c r="L30" s="1701"/>
      <c r="M30" s="1701"/>
      <c r="N30" s="1701"/>
      <c r="O30" s="1701"/>
      <c r="P30" s="1701"/>
      <c r="Q30" s="1701"/>
      <c r="R30" s="1701"/>
      <c r="S30" s="1701"/>
      <c r="T30" s="1701"/>
      <c r="U30" s="1701"/>
      <c r="V30" s="1701"/>
      <c r="W30" s="1701"/>
      <c r="X30" s="1701"/>
      <c r="Y30" s="1701"/>
      <c r="Z30" s="1701"/>
      <c r="AA30" s="1701"/>
      <c r="AB30" s="1701"/>
      <c r="AC30" s="1701"/>
      <c r="AD30" s="1701"/>
      <c r="AE30" s="1701"/>
      <c r="AF30" s="1701"/>
      <c r="AG30" s="1701"/>
      <c r="AH30" s="1701"/>
      <c r="AI30" s="1701"/>
      <c r="AJ30" s="1701"/>
      <c r="AK30" s="1701"/>
      <c r="AL30" s="1701"/>
      <c r="AM30" s="1701"/>
      <c r="AN30" s="1701"/>
      <c r="AO30" s="1701"/>
      <c r="AP30" s="1701"/>
      <c r="AQ30" s="1701"/>
      <c r="AR30" s="1701"/>
      <c r="AS30" s="1701"/>
      <c r="AT30" s="1701"/>
      <c r="AU30" s="1701"/>
    </row>
    <row r="31" spans="1:47" ht="14.25" customHeight="1">
      <c r="A31" s="1691"/>
      <c r="B31" s="1691"/>
      <c r="C31" s="1691"/>
      <c r="D31" s="1691"/>
      <c r="E31" s="1691"/>
      <c r="F31" s="1691"/>
      <c r="G31" s="1691"/>
      <c r="H31" s="1691"/>
      <c r="I31" s="1691"/>
      <c r="J31" s="1691"/>
      <c r="K31" s="1691"/>
      <c r="L31" s="1691"/>
      <c r="M31" s="1691"/>
      <c r="N31" s="1691"/>
      <c r="O31" s="1691"/>
      <c r="P31" s="1691"/>
      <c r="Q31" s="1691"/>
      <c r="R31" s="1691"/>
      <c r="S31" s="1691"/>
      <c r="T31" s="1691"/>
      <c r="U31" s="1691"/>
      <c r="V31" s="1691"/>
      <c r="W31" s="1691"/>
      <c r="X31" s="1691"/>
      <c r="Y31" s="1691"/>
      <c r="Z31" s="1691"/>
      <c r="AA31" s="1691"/>
      <c r="AB31" s="1691"/>
      <c r="AC31" s="1691"/>
      <c r="AD31" s="1691"/>
      <c r="AE31" s="1691"/>
      <c r="AF31" s="1691"/>
      <c r="AG31" s="1691"/>
      <c r="AH31" s="1691"/>
      <c r="AI31" s="1691"/>
      <c r="AJ31" s="1691"/>
      <c r="AK31" s="1691"/>
      <c r="AL31" s="1691"/>
      <c r="AM31" s="1691"/>
      <c r="AN31" s="1691"/>
      <c r="AO31" s="1691"/>
      <c r="AP31" s="1691"/>
      <c r="AQ31" s="1692"/>
      <c r="AR31" s="1692"/>
      <c r="AS31" s="1692"/>
      <c r="AT31" s="1692"/>
      <c r="AU31" s="1006"/>
    </row>
    <row r="32" spans="1:47" ht="14.25" customHeight="1">
      <c r="A32" s="1691"/>
      <c r="B32" s="1691"/>
      <c r="C32" s="1691"/>
      <c r="D32" s="1691"/>
      <c r="E32" s="1691"/>
      <c r="F32" s="1691"/>
      <c r="G32" s="1691"/>
      <c r="H32" s="1691"/>
      <c r="I32" s="1691"/>
      <c r="J32" s="1691"/>
      <c r="K32" s="1691"/>
      <c r="L32" s="1691"/>
      <c r="M32" s="1691"/>
      <c r="N32" s="1691"/>
      <c r="O32" s="1691"/>
      <c r="P32" s="1691"/>
      <c r="Q32" s="1691"/>
      <c r="R32" s="1691"/>
      <c r="S32" s="1691"/>
      <c r="T32" s="1691"/>
      <c r="U32" s="1691"/>
      <c r="V32" s="1691"/>
      <c r="W32" s="1691"/>
      <c r="X32" s="1691"/>
      <c r="Y32" s="1691"/>
      <c r="Z32" s="1691"/>
      <c r="AA32" s="1691"/>
      <c r="AB32" s="1691"/>
      <c r="AC32" s="1691"/>
      <c r="AD32" s="1691"/>
      <c r="AE32" s="1691"/>
      <c r="AF32" s="1691"/>
      <c r="AG32" s="1691"/>
      <c r="AH32" s="1691"/>
      <c r="AI32" s="1691"/>
      <c r="AJ32" s="1691"/>
      <c r="AK32" s="1691"/>
      <c r="AL32" s="1691"/>
      <c r="AM32" s="1691"/>
      <c r="AN32" s="1691"/>
      <c r="AO32" s="1691"/>
      <c r="AP32" s="1691"/>
      <c r="AQ32" s="1692"/>
      <c r="AR32" s="1692"/>
      <c r="AS32" s="1692"/>
      <c r="AT32" s="1692"/>
      <c r="AU32" s="1006"/>
    </row>
    <row r="33" spans="1:47" ht="14.25" customHeight="1">
      <c r="A33" s="1691"/>
      <c r="B33" s="1691"/>
      <c r="C33" s="1691"/>
      <c r="D33" s="1691"/>
      <c r="E33" s="1691"/>
      <c r="F33" s="1691"/>
      <c r="G33" s="1691"/>
      <c r="H33" s="1691"/>
      <c r="I33" s="1691"/>
      <c r="J33" s="1691"/>
      <c r="K33" s="1691"/>
      <c r="L33" s="1691"/>
      <c r="M33" s="1691"/>
      <c r="N33" s="1691"/>
      <c r="O33" s="1691"/>
      <c r="P33" s="1691"/>
      <c r="Q33" s="1691"/>
      <c r="R33" s="1691"/>
      <c r="S33" s="1691"/>
      <c r="T33" s="1691"/>
      <c r="U33" s="1691"/>
      <c r="V33" s="1691"/>
      <c r="W33" s="1691"/>
      <c r="X33" s="1691"/>
      <c r="Y33" s="1691"/>
      <c r="Z33" s="1691"/>
      <c r="AA33" s="1691"/>
      <c r="AB33" s="1691"/>
      <c r="AC33" s="1691"/>
      <c r="AD33" s="1691"/>
      <c r="AE33" s="1691"/>
      <c r="AF33" s="1691"/>
      <c r="AG33" s="1691"/>
      <c r="AH33" s="1691"/>
      <c r="AI33" s="1691"/>
      <c r="AJ33" s="1691"/>
      <c r="AK33" s="1691"/>
      <c r="AL33" s="1691"/>
      <c r="AM33" s="1691"/>
      <c r="AN33" s="1691"/>
      <c r="AO33" s="1691"/>
      <c r="AP33" s="1691"/>
      <c r="AQ33" s="1692"/>
      <c r="AR33" s="1692"/>
      <c r="AS33" s="1692"/>
      <c r="AT33" s="1692"/>
      <c r="AU33" s="1006"/>
    </row>
    <row r="34" spans="1:47" ht="13.25" customHeight="1">
      <c r="A34" s="1691"/>
      <c r="B34" s="1691"/>
      <c r="C34" s="1691"/>
      <c r="D34" s="1691"/>
      <c r="E34" s="1691"/>
      <c r="F34" s="1691"/>
      <c r="G34" s="1691"/>
      <c r="H34" s="1691"/>
      <c r="I34" s="1691"/>
      <c r="J34" s="1691"/>
      <c r="K34" s="1691"/>
      <c r="L34" s="1691"/>
      <c r="M34" s="1691"/>
      <c r="N34" s="1691"/>
      <c r="O34" s="1691"/>
      <c r="P34" s="1691"/>
      <c r="Q34" s="1691"/>
      <c r="R34" s="1691"/>
      <c r="S34" s="1691"/>
      <c r="T34" s="1691"/>
      <c r="U34" s="1691"/>
      <c r="V34" s="1691"/>
      <c r="W34" s="1691"/>
      <c r="X34" s="1691"/>
      <c r="Y34" s="1691"/>
      <c r="Z34" s="1691"/>
      <c r="AA34" s="1691"/>
      <c r="AB34" s="1691"/>
      <c r="AC34" s="1691"/>
      <c r="AD34" s="1691"/>
      <c r="AE34" s="1691"/>
      <c r="AF34" s="1691"/>
      <c r="AG34" s="1691"/>
      <c r="AH34" s="1691"/>
      <c r="AI34" s="1691"/>
      <c r="AJ34" s="1691"/>
      <c r="AK34" s="1691"/>
      <c r="AL34" s="1691"/>
      <c r="AM34" s="1691"/>
      <c r="AN34" s="1691"/>
      <c r="AO34" s="1691"/>
      <c r="AP34" s="1691"/>
      <c r="AQ34" s="1692"/>
      <c r="AR34" s="1692"/>
      <c r="AS34" s="1692"/>
      <c r="AT34" s="1692"/>
      <c r="AU34" s="1006"/>
    </row>
    <row r="35" spans="1:47" ht="15" customHeight="1">
      <c r="A35" s="1691"/>
      <c r="B35" s="1691"/>
      <c r="C35" s="1691"/>
      <c r="D35" s="1691"/>
      <c r="E35" s="1691"/>
      <c r="F35" s="1691"/>
      <c r="G35" s="1691"/>
      <c r="H35" s="1691"/>
      <c r="I35" s="1691"/>
      <c r="J35" s="1691"/>
      <c r="K35" s="1691"/>
      <c r="L35" s="1691"/>
      <c r="M35" s="1691"/>
      <c r="N35" s="1691"/>
      <c r="O35" s="1691"/>
      <c r="P35" s="1691"/>
      <c r="Q35" s="1691"/>
      <c r="R35" s="1691"/>
      <c r="S35" s="1691"/>
      <c r="T35" s="1691"/>
      <c r="U35" s="1691"/>
      <c r="V35" s="1691"/>
      <c r="W35" s="1691"/>
      <c r="X35" s="1691"/>
      <c r="Y35" s="1691"/>
      <c r="Z35" s="1691"/>
      <c r="AA35" s="1691"/>
      <c r="AB35" s="1691"/>
      <c r="AC35" s="1691"/>
      <c r="AD35" s="1691"/>
      <c r="AE35" s="1691"/>
      <c r="AF35" s="1691"/>
      <c r="AG35" s="1691"/>
      <c r="AH35" s="1691"/>
      <c r="AI35" s="1691"/>
      <c r="AJ35" s="1691"/>
      <c r="AK35" s="1691"/>
      <c r="AL35" s="1691"/>
      <c r="AM35" s="1691"/>
      <c r="AN35" s="1691"/>
      <c r="AO35" s="1691"/>
      <c r="AP35" s="1691"/>
      <c r="AQ35" s="1692"/>
      <c r="AR35" s="1692"/>
      <c r="AS35" s="1692"/>
      <c r="AT35" s="1692"/>
      <c r="AU35" s="1006"/>
    </row>
    <row r="36" spans="1:47" ht="14" customHeight="1">
      <c r="A36" s="1691"/>
      <c r="B36" s="1691"/>
      <c r="C36" s="1691"/>
      <c r="D36" s="1691"/>
      <c r="E36" s="1691"/>
      <c r="F36" s="1691"/>
      <c r="G36" s="1691"/>
      <c r="H36" s="1691"/>
      <c r="I36" s="1691"/>
      <c r="J36" s="1691"/>
      <c r="K36" s="1691"/>
      <c r="L36" s="1691"/>
      <c r="M36" s="1691"/>
      <c r="N36" s="1691"/>
      <c r="O36" s="1691"/>
      <c r="P36" s="1691"/>
      <c r="Q36" s="1691"/>
      <c r="R36" s="1691"/>
      <c r="S36" s="1691"/>
      <c r="T36" s="1691"/>
      <c r="U36" s="1691"/>
      <c r="V36" s="1691"/>
      <c r="W36" s="1691"/>
      <c r="X36" s="1691"/>
      <c r="Y36" s="1691"/>
      <c r="Z36" s="1691"/>
      <c r="AA36" s="1691"/>
      <c r="AB36" s="1691"/>
      <c r="AC36" s="1691"/>
      <c r="AD36" s="1691"/>
      <c r="AE36" s="1691"/>
      <c r="AF36" s="1691"/>
      <c r="AG36" s="1691"/>
      <c r="AH36" s="1691"/>
      <c r="AI36" s="1691"/>
      <c r="AJ36" s="1691"/>
      <c r="AK36" s="1691"/>
      <c r="AL36" s="1691"/>
      <c r="AM36" s="1691"/>
      <c r="AN36" s="1691"/>
      <c r="AO36" s="1691"/>
      <c r="AP36" s="1691"/>
      <c r="AQ36" s="1690"/>
      <c r="AR36" s="1690"/>
      <c r="AS36" s="1690"/>
      <c r="AT36" s="1690"/>
      <c r="AU36" s="1006"/>
    </row>
    <row r="37" spans="1:47" ht="14" customHeight="1">
      <c r="A37" s="1691"/>
      <c r="B37" s="1691"/>
      <c r="C37" s="1691"/>
      <c r="D37" s="1691"/>
      <c r="E37" s="1691"/>
      <c r="F37" s="1691"/>
      <c r="G37" s="1691"/>
      <c r="H37" s="1691"/>
      <c r="I37" s="1691"/>
      <c r="J37" s="1691"/>
      <c r="K37" s="1691"/>
      <c r="L37" s="1691"/>
      <c r="M37" s="1691"/>
      <c r="N37" s="1691"/>
      <c r="O37" s="1691"/>
      <c r="P37" s="1691"/>
      <c r="Q37" s="1691"/>
      <c r="R37" s="1691"/>
      <c r="S37" s="1691"/>
      <c r="T37" s="1691"/>
      <c r="U37" s="1691"/>
      <c r="V37" s="1691"/>
      <c r="W37" s="1691"/>
      <c r="X37" s="1691"/>
      <c r="Y37" s="1691"/>
      <c r="Z37" s="1691"/>
      <c r="AA37" s="1691"/>
      <c r="AB37" s="1691"/>
      <c r="AC37" s="1691"/>
      <c r="AD37" s="1691"/>
      <c r="AE37" s="1691"/>
      <c r="AF37" s="1691"/>
      <c r="AG37" s="1691"/>
      <c r="AH37" s="1691"/>
      <c r="AI37" s="1691"/>
      <c r="AJ37" s="1691"/>
      <c r="AK37" s="1691"/>
      <c r="AL37" s="1691"/>
      <c r="AM37" s="1691"/>
      <c r="AN37" s="1691"/>
      <c r="AO37" s="1691"/>
      <c r="AP37" s="1691"/>
      <c r="AQ37" s="1690"/>
      <c r="AR37" s="1690"/>
      <c r="AS37" s="1690"/>
      <c r="AT37" s="1690"/>
      <c r="AU37" s="1006"/>
    </row>
    <row r="38" spans="1:47" ht="17" customHeight="1">
      <c r="A38" s="1689"/>
      <c r="B38" s="1689"/>
      <c r="C38" s="1689"/>
      <c r="D38" s="1689"/>
      <c r="E38" s="1689"/>
      <c r="F38" s="1689"/>
      <c r="G38" s="1689"/>
      <c r="H38" s="1689"/>
      <c r="I38" s="1689"/>
      <c r="J38" s="1689"/>
      <c r="K38" s="1689"/>
      <c r="L38" s="1689"/>
      <c r="M38" s="1689"/>
      <c r="N38" s="1689"/>
      <c r="O38" s="1689"/>
      <c r="P38" s="1689"/>
      <c r="Q38" s="1689"/>
      <c r="R38" s="1689"/>
      <c r="S38" s="1689"/>
      <c r="T38" s="1689"/>
      <c r="U38" s="1689"/>
      <c r="V38" s="1689"/>
      <c r="W38" s="1689"/>
      <c r="X38" s="1689"/>
      <c r="Y38" s="1689"/>
      <c r="Z38" s="1689"/>
      <c r="AA38" s="1689"/>
      <c r="AB38" s="1689"/>
      <c r="AC38" s="1689"/>
      <c r="AD38" s="1689"/>
      <c r="AE38" s="1689"/>
      <c r="AF38" s="1689"/>
      <c r="AG38" s="1689"/>
      <c r="AH38" s="1689"/>
      <c r="AI38" s="1689"/>
      <c r="AJ38" s="1689"/>
      <c r="AK38" s="1689"/>
      <c r="AL38" s="1689"/>
      <c r="AM38" s="1689"/>
      <c r="AN38" s="1689"/>
      <c r="AO38" s="1689"/>
      <c r="AP38" s="1689"/>
      <c r="AQ38" s="1690"/>
      <c r="AR38" s="1690"/>
      <c r="AS38" s="1690"/>
      <c r="AT38" s="1690"/>
      <c r="AU38" s="1006"/>
    </row>
    <row r="39" spans="1:47" ht="19.25" customHeight="1">
      <c r="A39" s="1689"/>
      <c r="B39" s="1689"/>
      <c r="C39" s="1689"/>
      <c r="D39" s="1689"/>
      <c r="E39" s="1689"/>
      <c r="F39" s="1689"/>
      <c r="G39" s="1689"/>
      <c r="H39" s="1689"/>
      <c r="I39" s="1689"/>
      <c r="J39" s="1689"/>
      <c r="K39" s="1689"/>
      <c r="L39" s="1689"/>
      <c r="M39" s="1689"/>
      <c r="N39" s="1689"/>
      <c r="O39" s="1689"/>
      <c r="P39" s="1689"/>
      <c r="Q39" s="1689"/>
      <c r="R39" s="1689"/>
      <c r="S39" s="1689"/>
      <c r="T39" s="1689"/>
      <c r="U39" s="1689"/>
      <c r="V39" s="1689"/>
      <c r="W39" s="1689"/>
      <c r="X39" s="1689"/>
      <c r="Y39" s="1689"/>
      <c r="Z39" s="1689"/>
      <c r="AA39" s="1689"/>
      <c r="AB39" s="1689"/>
      <c r="AC39" s="1689"/>
      <c r="AD39" s="1689"/>
      <c r="AE39" s="1689"/>
      <c r="AF39" s="1689"/>
      <c r="AG39" s="1689"/>
      <c r="AH39" s="1689"/>
      <c r="AI39" s="1689"/>
      <c r="AJ39" s="1689"/>
      <c r="AK39" s="1689"/>
      <c r="AL39" s="1689"/>
      <c r="AM39" s="1689"/>
      <c r="AN39" s="1689"/>
      <c r="AO39" s="1689"/>
      <c r="AP39" s="1689"/>
      <c r="AQ39" s="1690"/>
      <c r="AR39" s="1690"/>
      <c r="AS39" s="1690"/>
      <c r="AT39" s="1690"/>
      <c r="AU39" s="1006"/>
    </row>
    <row r="40" spans="1:47" ht="18" customHeight="1">
      <c r="A40" s="1689"/>
      <c r="B40" s="1689"/>
      <c r="C40" s="1689"/>
      <c r="D40" s="1689"/>
      <c r="E40" s="1689"/>
      <c r="F40" s="1689"/>
      <c r="G40" s="1689"/>
      <c r="H40" s="1689"/>
      <c r="I40" s="1689"/>
      <c r="J40" s="1689"/>
      <c r="K40" s="1689"/>
      <c r="L40" s="1689"/>
      <c r="M40" s="1689"/>
      <c r="N40" s="1689"/>
      <c r="O40" s="1689"/>
      <c r="P40" s="1689"/>
      <c r="Q40" s="1689"/>
      <c r="R40" s="1689"/>
      <c r="S40" s="1689"/>
      <c r="T40" s="1689"/>
      <c r="U40" s="1689"/>
      <c r="V40" s="1689"/>
      <c r="W40" s="1689"/>
      <c r="X40" s="1689"/>
      <c r="Y40" s="1689"/>
      <c r="Z40" s="1689"/>
      <c r="AA40" s="1689"/>
      <c r="AB40" s="1689"/>
      <c r="AC40" s="1689"/>
      <c r="AD40" s="1689"/>
      <c r="AE40" s="1689"/>
      <c r="AF40" s="1689"/>
      <c r="AG40" s="1689"/>
      <c r="AH40" s="1689"/>
      <c r="AI40" s="1689"/>
      <c r="AJ40" s="1689"/>
      <c r="AK40" s="1689"/>
      <c r="AL40" s="1689"/>
      <c r="AM40" s="1689"/>
      <c r="AN40" s="1689"/>
      <c r="AO40" s="1689"/>
      <c r="AP40" s="1689"/>
      <c r="AQ40" s="1690"/>
      <c r="AR40" s="1690"/>
      <c r="AS40" s="1690"/>
      <c r="AT40" s="1690"/>
      <c r="AU40" s="1006"/>
    </row>
    <row r="41" spans="1:47" ht="15" customHeight="1">
      <c r="A41" s="1689"/>
      <c r="B41" s="1689"/>
      <c r="C41" s="1689"/>
      <c r="D41" s="1689"/>
      <c r="E41" s="1689"/>
      <c r="F41" s="1689"/>
      <c r="G41" s="1689"/>
      <c r="H41" s="1689"/>
      <c r="I41" s="1689"/>
      <c r="J41" s="1689"/>
      <c r="K41" s="1689"/>
      <c r="L41" s="1689"/>
      <c r="M41" s="1689"/>
      <c r="N41" s="1689"/>
      <c r="O41" s="1689"/>
      <c r="P41" s="1689"/>
      <c r="Q41" s="1689"/>
      <c r="R41" s="1689"/>
      <c r="S41" s="1689"/>
      <c r="T41" s="1689"/>
      <c r="U41" s="1689"/>
      <c r="V41" s="1689"/>
      <c r="W41" s="1689"/>
      <c r="X41" s="1689"/>
      <c r="Y41" s="1689"/>
      <c r="Z41" s="1689"/>
      <c r="AA41" s="1689"/>
      <c r="AB41" s="1689"/>
      <c r="AC41" s="1689"/>
      <c r="AD41" s="1689"/>
      <c r="AE41" s="1689"/>
      <c r="AF41" s="1689"/>
      <c r="AG41" s="1689"/>
      <c r="AH41" s="1689"/>
      <c r="AI41" s="1689"/>
      <c r="AJ41" s="1689"/>
      <c r="AK41" s="1689"/>
      <c r="AL41" s="1689"/>
      <c r="AM41" s="1689"/>
      <c r="AN41" s="1689"/>
      <c r="AO41" s="1689"/>
      <c r="AP41" s="1689"/>
      <c r="AQ41" s="1690"/>
      <c r="AR41" s="1690"/>
      <c r="AS41" s="1690"/>
      <c r="AT41" s="1690"/>
      <c r="AU41" s="1006"/>
    </row>
    <row r="42" spans="1:47" ht="16.25" customHeight="1">
      <c r="A42" s="1689"/>
      <c r="B42" s="1689"/>
      <c r="C42" s="1689"/>
      <c r="D42" s="1689"/>
      <c r="E42" s="1689"/>
      <c r="F42" s="1689"/>
      <c r="G42" s="1689"/>
      <c r="H42" s="1689"/>
      <c r="I42" s="1689"/>
      <c r="J42" s="1689"/>
      <c r="K42" s="1689"/>
      <c r="L42" s="1689"/>
      <c r="M42" s="1689"/>
      <c r="N42" s="1689"/>
      <c r="O42" s="1689"/>
      <c r="P42" s="1689"/>
      <c r="Q42" s="1689"/>
      <c r="R42" s="1689"/>
      <c r="S42" s="1689"/>
      <c r="T42" s="1689"/>
      <c r="U42" s="1689"/>
      <c r="V42" s="1689"/>
      <c r="W42" s="1689"/>
      <c r="X42" s="1689"/>
      <c r="Y42" s="1689"/>
      <c r="Z42" s="1689"/>
      <c r="AA42" s="1689"/>
      <c r="AB42" s="1689"/>
      <c r="AC42" s="1689"/>
      <c r="AD42" s="1689"/>
      <c r="AE42" s="1689"/>
      <c r="AF42" s="1689"/>
      <c r="AG42" s="1689"/>
      <c r="AH42" s="1689"/>
      <c r="AI42" s="1689"/>
      <c r="AJ42" s="1689"/>
      <c r="AK42" s="1689"/>
      <c r="AL42" s="1689"/>
      <c r="AM42" s="1689"/>
      <c r="AN42" s="1689"/>
      <c r="AO42" s="1689"/>
      <c r="AP42" s="1689"/>
      <c r="AQ42" s="1690"/>
      <c r="AR42" s="1690"/>
      <c r="AS42" s="1690"/>
      <c r="AT42" s="1690"/>
      <c r="AU42" s="1006"/>
    </row>
    <row r="43" spans="1:47" ht="17" customHeight="1">
      <c r="A43" s="1689"/>
      <c r="B43" s="1689"/>
      <c r="C43" s="1689"/>
      <c r="D43" s="1689"/>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89"/>
      <c r="AI43" s="1689"/>
      <c r="AJ43" s="1689"/>
      <c r="AK43" s="1689"/>
      <c r="AL43" s="1689"/>
      <c r="AM43" s="1689"/>
      <c r="AN43" s="1689"/>
      <c r="AO43" s="1689"/>
      <c r="AP43" s="1689"/>
      <c r="AQ43" s="1690"/>
      <c r="AR43" s="1690"/>
      <c r="AS43" s="1690"/>
      <c r="AT43" s="1690"/>
      <c r="AU43" s="1006"/>
    </row>
    <row r="44" spans="1:47" ht="16.25" customHeight="1">
      <c r="A44" s="1689"/>
      <c r="B44" s="1689"/>
      <c r="C44" s="1689"/>
      <c r="D44" s="1689"/>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1689"/>
      <c r="AF44" s="1689"/>
      <c r="AG44" s="1689"/>
      <c r="AH44" s="1689"/>
      <c r="AI44" s="1689"/>
      <c r="AJ44" s="1689"/>
      <c r="AK44" s="1689"/>
      <c r="AL44" s="1689"/>
      <c r="AM44" s="1689"/>
      <c r="AN44" s="1689"/>
      <c r="AO44" s="1689"/>
      <c r="AP44" s="1689"/>
      <c r="AQ44" s="1690"/>
      <c r="AR44" s="1690"/>
      <c r="AS44" s="1690"/>
      <c r="AT44" s="1690"/>
      <c r="AU44" s="1006"/>
    </row>
    <row r="45" spans="1:47" ht="17" customHeight="1">
      <c r="A45" s="1689"/>
      <c r="B45" s="1689"/>
      <c r="C45" s="1689"/>
      <c r="D45" s="168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1689"/>
      <c r="AF45" s="1689"/>
      <c r="AG45" s="1689"/>
      <c r="AH45" s="1689"/>
      <c r="AI45" s="1689"/>
      <c r="AJ45" s="1689"/>
      <c r="AK45" s="1689"/>
      <c r="AL45" s="1689"/>
      <c r="AM45" s="1689"/>
      <c r="AN45" s="1689"/>
      <c r="AO45" s="1689"/>
      <c r="AP45" s="1689"/>
      <c r="AQ45" s="1690"/>
      <c r="AR45" s="1690"/>
      <c r="AS45" s="1690"/>
      <c r="AT45" s="1690"/>
      <c r="AU45" s="1006"/>
    </row>
    <row r="46" spans="1:47" ht="16.25" customHeight="1">
      <c r="A46" s="1689"/>
      <c r="B46" s="1689"/>
      <c r="C46" s="1689"/>
      <c r="D46" s="1689"/>
      <c r="E46" s="1689"/>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1689"/>
      <c r="AF46" s="1689"/>
      <c r="AG46" s="1689"/>
      <c r="AH46" s="1689"/>
      <c r="AI46" s="1689"/>
      <c r="AJ46" s="1689"/>
      <c r="AK46" s="1689"/>
      <c r="AL46" s="1689"/>
      <c r="AM46" s="1689"/>
      <c r="AN46" s="1689"/>
      <c r="AO46" s="1689"/>
      <c r="AP46" s="1689"/>
      <c r="AQ46" s="1690"/>
      <c r="AR46" s="1690"/>
      <c r="AS46" s="1690"/>
      <c r="AT46" s="1690"/>
      <c r="AU46" s="1006"/>
    </row>
    <row r="47" spans="1:47" ht="17" customHeight="1">
      <c r="A47" s="1689"/>
      <c r="B47" s="1689"/>
      <c r="C47" s="1689"/>
      <c r="D47" s="1689"/>
      <c r="E47" s="1689"/>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1689"/>
      <c r="AF47" s="1689"/>
      <c r="AG47" s="1689"/>
      <c r="AH47" s="1689"/>
      <c r="AI47" s="1689"/>
      <c r="AJ47" s="1689"/>
      <c r="AK47" s="1689"/>
      <c r="AL47" s="1689"/>
      <c r="AM47" s="1689"/>
      <c r="AN47" s="1689"/>
      <c r="AO47" s="1689"/>
      <c r="AP47" s="1689"/>
      <c r="AQ47" s="1690"/>
      <c r="AR47" s="1690"/>
      <c r="AS47" s="1690"/>
      <c r="AT47" s="1690"/>
      <c r="AU47" s="1006"/>
    </row>
    <row r="48" spans="1:47" ht="17" customHeight="1">
      <c r="A48" s="1689"/>
      <c r="B48" s="1689"/>
      <c r="C48" s="1689"/>
      <c r="D48" s="1689"/>
      <c r="E48" s="1689"/>
      <c r="F48" s="1689"/>
      <c r="G48" s="1689"/>
      <c r="H48" s="1689"/>
      <c r="I48" s="1689"/>
      <c r="J48" s="1689"/>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89"/>
      <c r="AI48" s="1689"/>
      <c r="AJ48" s="1689"/>
      <c r="AK48" s="1689"/>
      <c r="AL48" s="1689"/>
      <c r="AM48" s="1689"/>
      <c r="AN48" s="1689"/>
      <c r="AO48" s="1689"/>
      <c r="AP48" s="1689"/>
      <c r="AQ48" s="1690"/>
      <c r="AR48" s="1690"/>
      <c r="AS48" s="1690"/>
      <c r="AT48" s="1690"/>
      <c r="AU48" s="1006"/>
    </row>
    <row r="49" spans="1:47" ht="16.25" customHeight="1">
      <c r="A49" s="1689"/>
      <c r="B49" s="1689"/>
      <c r="C49" s="1689"/>
      <c r="D49" s="1689"/>
      <c r="E49" s="1689"/>
      <c r="F49" s="1689"/>
      <c r="G49" s="1689"/>
      <c r="H49" s="1689"/>
      <c r="I49" s="1689"/>
      <c r="J49" s="1689"/>
      <c r="K49" s="1689"/>
      <c r="L49" s="1689"/>
      <c r="M49" s="1689"/>
      <c r="N49" s="1689"/>
      <c r="O49" s="1689"/>
      <c r="P49" s="1689"/>
      <c r="Q49" s="1689"/>
      <c r="R49" s="1689"/>
      <c r="S49" s="1689"/>
      <c r="T49" s="1689"/>
      <c r="U49" s="1689"/>
      <c r="V49" s="1689"/>
      <c r="W49" s="1689"/>
      <c r="X49" s="1689"/>
      <c r="Y49" s="1689"/>
      <c r="Z49" s="1689"/>
      <c r="AA49" s="1689"/>
      <c r="AB49" s="1689"/>
      <c r="AC49" s="1689"/>
      <c r="AD49" s="1689"/>
      <c r="AE49" s="1689"/>
      <c r="AF49" s="1689"/>
      <c r="AG49" s="1689"/>
      <c r="AH49" s="1689"/>
      <c r="AI49" s="1689"/>
      <c r="AJ49" s="1689"/>
      <c r="AK49" s="1689"/>
      <c r="AL49" s="1689"/>
      <c r="AM49" s="1689"/>
      <c r="AN49" s="1689"/>
      <c r="AO49" s="1689"/>
      <c r="AP49" s="1689"/>
      <c r="AQ49" s="1690"/>
      <c r="AR49" s="1690"/>
      <c r="AS49" s="1690"/>
      <c r="AT49" s="1690"/>
      <c r="AU49" s="1006"/>
    </row>
    <row r="50" spans="1:47" ht="17" customHeight="1">
      <c r="A50" s="1689"/>
      <c r="B50" s="1689"/>
      <c r="C50" s="1689"/>
      <c r="D50" s="1689"/>
      <c r="E50" s="1689"/>
      <c r="F50" s="1689"/>
      <c r="G50" s="1689"/>
      <c r="H50" s="1689"/>
      <c r="I50" s="1689"/>
      <c r="J50" s="1689"/>
      <c r="K50" s="1689"/>
      <c r="L50" s="1689"/>
      <c r="M50" s="1689"/>
      <c r="N50" s="1689"/>
      <c r="O50" s="1689"/>
      <c r="P50" s="1689"/>
      <c r="Q50" s="1689"/>
      <c r="R50" s="1689"/>
      <c r="S50" s="1689"/>
      <c r="T50" s="1689"/>
      <c r="U50" s="1689"/>
      <c r="V50" s="1689"/>
      <c r="W50" s="1689"/>
      <c r="X50" s="1689"/>
      <c r="Y50" s="1689"/>
      <c r="Z50" s="1689"/>
      <c r="AA50" s="1689"/>
      <c r="AB50" s="1689"/>
      <c r="AC50" s="1689"/>
      <c r="AD50" s="1689"/>
      <c r="AE50" s="1689"/>
      <c r="AF50" s="1689"/>
      <c r="AG50" s="1689"/>
      <c r="AH50" s="1689"/>
      <c r="AI50" s="1689"/>
      <c r="AJ50" s="1689"/>
      <c r="AK50" s="1689"/>
      <c r="AL50" s="1689"/>
      <c r="AM50" s="1689"/>
      <c r="AN50" s="1689"/>
      <c r="AO50" s="1689"/>
      <c r="AP50" s="1689"/>
      <c r="AQ50" s="1690"/>
      <c r="AR50" s="1690"/>
      <c r="AS50" s="1690"/>
      <c r="AT50" s="1690"/>
      <c r="AU50" s="1006"/>
    </row>
    <row r="51" spans="1:47" ht="16.25" customHeight="1">
      <c r="A51" s="1689"/>
      <c r="B51" s="1689"/>
      <c r="C51" s="1689"/>
      <c r="D51" s="1689"/>
      <c r="E51" s="1689"/>
      <c r="F51" s="1689"/>
      <c r="G51" s="1689"/>
      <c r="H51" s="1689"/>
      <c r="I51" s="1689"/>
      <c r="J51" s="1689"/>
      <c r="K51" s="1689"/>
      <c r="L51" s="1689"/>
      <c r="M51" s="1689"/>
      <c r="N51" s="1689"/>
      <c r="O51" s="1689"/>
      <c r="P51" s="1689"/>
      <c r="Q51" s="1689"/>
      <c r="R51" s="1689"/>
      <c r="S51" s="1689"/>
      <c r="T51" s="1689"/>
      <c r="U51" s="1689"/>
      <c r="V51" s="1689"/>
      <c r="W51" s="1689"/>
      <c r="X51" s="1689"/>
      <c r="Y51" s="1689"/>
      <c r="Z51" s="1689"/>
      <c r="AA51" s="1689"/>
      <c r="AB51" s="1689"/>
      <c r="AC51" s="1689"/>
      <c r="AD51" s="1689"/>
      <c r="AE51" s="1689"/>
      <c r="AF51" s="1689"/>
      <c r="AG51" s="1689"/>
      <c r="AH51" s="1689"/>
      <c r="AI51" s="1689"/>
      <c r="AJ51" s="1689"/>
      <c r="AK51" s="1689"/>
      <c r="AL51" s="1689"/>
      <c r="AM51" s="1689"/>
      <c r="AN51" s="1689"/>
      <c r="AO51" s="1689"/>
      <c r="AP51" s="1689"/>
      <c r="AQ51" s="1690"/>
      <c r="AR51" s="1690"/>
      <c r="AS51" s="1690"/>
      <c r="AT51" s="1690"/>
      <c r="AU51" s="1006"/>
    </row>
    <row r="52" spans="1:47" ht="17" customHeight="1">
      <c r="A52" s="1689"/>
      <c r="B52" s="1689"/>
      <c r="C52" s="1689"/>
      <c r="D52" s="1689"/>
      <c r="E52" s="1689"/>
      <c r="F52" s="1689"/>
      <c r="G52" s="1689"/>
      <c r="H52" s="1689"/>
      <c r="I52" s="1689"/>
      <c r="J52" s="1689"/>
      <c r="K52" s="1689"/>
      <c r="L52" s="1689"/>
      <c r="M52" s="1689"/>
      <c r="N52" s="1689"/>
      <c r="O52" s="1689"/>
      <c r="P52" s="1689"/>
      <c r="Q52" s="1689"/>
      <c r="R52" s="1689"/>
      <c r="S52" s="1689"/>
      <c r="T52" s="1689"/>
      <c r="U52" s="1689"/>
      <c r="V52" s="1689"/>
      <c r="W52" s="1689"/>
      <c r="X52" s="1689"/>
      <c r="Y52" s="1689"/>
      <c r="Z52" s="1689"/>
      <c r="AA52" s="1689"/>
      <c r="AB52" s="1689"/>
      <c r="AC52" s="1689"/>
      <c r="AD52" s="1689"/>
      <c r="AE52" s="1689"/>
      <c r="AF52" s="1689"/>
      <c r="AG52" s="1689"/>
      <c r="AH52" s="1689"/>
      <c r="AI52" s="1689"/>
      <c r="AJ52" s="1689"/>
      <c r="AK52" s="1689"/>
      <c r="AL52" s="1689"/>
      <c r="AM52" s="1689"/>
      <c r="AN52" s="1689"/>
      <c r="AO52" s="1689"/>
      <c r="AP52" s="1689"/>
      <c r="AQ52" s="1690"/>
      <c r="AR52" s="1690"/>
      <c r="AS52" s="1690"/>
      <c r="AT52" s="1690"/>
      <c r="AU52" s="1006"/>
    </row>
    <row r="53" spans="1:47" ht="17" customHeight="1">
      <c r="A53" s="1689"/>
      <c r="B53" s="1689"/>
      <c r="C53" s="1689"/>
      <c r="D53" s="1689"/>
      <c r="E53" s="1689"/>
      <c r="F53" s="1689"/>
      <c r="G53" s="1689"/>
      <c r="H53" s="1689"/>
      <c r="I53" s="1689"/>
      <c r="J53" s="1689"/>
      <c r="K53" s="1689"/>
      <c r="L53" s="1689"/>
      <c r="M53" s="1689"/>
      <c r="N53" s="1689"/>
      <c r="O53" s="1689"/>
      <c r="P53" s="1689"/>
      <c r="Q53" s="1689"/>
      <c r="R53" s="1689"/>
      <c r="S53" s="1689"/>
      <c r="T53" s="1689"/>
      <c r="U53" s="1689"/>
      <c r="V53" s="1689"/>
      <c r="W53" s="1689"/>
      <c r="X53" s="1689"/>
      <c r="Y53" s="1689"/>
      <c r="Z53" s="1689"/>
      <c r="AA53" s="1689"/>
      <c r="AB53" s="1689"/>
      <c r="AC53" s="1689"/>
      <c r="AD53" s="1689"/>
      <c r="AE53" s="1689"/>
      <c r="AF53" s="1689"/>
      <c r="AG53" s="1689"/>
      <c r="AH53" s="1689"/>
      <c r="AI53" s="1689"/>
      <c r="AJ53" s="1689"/>
      <c r="AK53" s="1689"/>
      <c r="AL53" s="1689"/>
      <c r="AM53" s="1689"/>
      <c r="AN53" s="1689"/>
      <c r="AO53" s="1689"/>
      <c r="AP53" s="1689"/>
      <c r="AQ53" s="1690"/>
      <c r="AR53" s="1690"/>
      <c r="AS53" s="1690"/>
      <c r="AT53" s="1690"/>
      <c r="AU53" s="1006"/>
    </row>
    <row r="54" spans="1:47" ht="15.5" customHeight="1">
      <c r="A54" s="1689"/>
      <c r="B54" s="1689"/>
      <c r="C54" s="1689"/>
      <c r="D54" s="1689"/>
      <c r="E54" s="1689"/>
      <c r="F54" s="1689"/>
      <c r="G54" s="1689"/>
      <c r="H54" s="1689"/>
      <c r="I54" s="1689"/>
      <c r="J54" s="1689"/>
      <c r="K54" s="1689"/>
      <c r="L54" s="1689"/>
      <c r="M54" s="1689"/>
      <c r="N54" s="1689"/>
      <c r="O54" s="1689"/>
      <c r="P54" s="1689"/>
      <c r="Q54" s="1689"/>
      <c r="R54" s="1689"/>
      <c r="S54" s="1689"/>
      <c r="T54" s="1689"/>
      <c r="U54" s="1689"/>
      <c r="V54" s="1689"/>
      <c r="W54" s="1689"/>
      <c r="X54" s="1689"/>
      <c r="Y54" s="1689"/>
      <c r="Z54" s="1689"/>
      <c r="AA54" s="1689"/>
      <c r="AB54" s="1689"/>
      <c r="AC54" s="1689"/>
      <c r="AD54" s="1689"/>
      <c r="AE54" s="1689"/>
      <c r="AF54" s="1689"/>
      <c r="AG54" s="1689"/>
      <c r="AH54" s="1689"/>
      <c r="AI54" s="1689"/>
      <c r="AJ54" s="1689"/>
      <c r="AK54" s="1689"/>
      <c r="AL54" s="1689"/>
      <c r="AM54" s="1689"/>
      <c r="AN54" s="1689"/>
      <c r="AO54" s="1689"/>
      <c r="AP54" s="1689"/>
      <c r="AQ54" s="1690"/>
      <c r="AR54" s="1690"/>
      <c r="AS54" s="1690"/>
      <c r="AT54" s="1690"/>
      <c r="AU54" s="1006"/>
    </row>
    <row r="55" spans="1:47" ht="17" customHeight="1">
      <c r="A55" s="202"/>
    </row>
    <row r="56" spans="1:47" ht="14.25" customHeight="1">
      <c r="A56" s="1689"/>
      <c r="B56" s="1689"/>
      <c r="C56" s="1689"/>
      <c r="D56" s="1689"/>
      <c r="E56" s="1689"/>
      <c r="F56" s="1689"/>
      <c r="G56" s="1689"/>
      <c r="H56" s="1689"/>
      <c r="I56" s="1689"/>
      <c r="J56" s="1689"/>
      <c r="K56" s="1689"/>
      <c r="L56" s="1689"/>
      <c r="M56" s="1689"/>
      <c r="N56" s="1689"/>
      <c r="O56" s="1689"/>
      <c r="P56" s="1689"/>
      <c r="Q56" s="1689"/>
      <c r="R56" s="1689"/>
      <c r="S56" s="1689"/>
      <c r="T56" s="1689"/>
      <c r="U56" s="1689"/>
      <c r="V56" s="1689"/>
      <c r="W56" s="1689"/>
      <c r="X56" s="1689"/>
      <c r="Y56" s="1689"/>
      <c r="Z56" s="1689"/>
      <c r="AA56" s="1689"/>
      <c r="AB56" s="1689"/>
      <c r="AC56" s="1689"/>
      <c r="AD56" s="1689"/>
      <c r="AE56" s="1689"/>
      <c r="AF56" s="1689"/>
      <c r="AG56" s="1689"/>
      <c r="AH56" s="1689"/>
      <c r="AI56" s="1689"/>
      <c r="AJ56" s="1689"/>
      <c r="AK56" s="1689"/>
      <c r="AL56" s="1689"/>
      <c r="AM56" s="1689"/>
      <c r="AN56" s="1689"/>
      <c r="AO56" s="1689"/>
      <c r="AP56" s="1689"/>
      <c r="AQ56" s="1690"/>
      <c r="AR56" s="1690"/>
      <c r="AS56" s="1690"/>
      <c r="AT56" s="1690"/>
      <c r="AU56" s="1006"/>
    </row>
    <row r="57" spans="1:47">
      <c r="A57" s="202"/>
    </row>
    <row r="58" spans="1:47">
      <c r="A58" s="202"/>
    </row>
    <row r="59" spans="1:47">
      <c r="A59" s="202"/>
    </row>
    <row r="60" spans="1:47">
      <c r="A60" s="202"/>
    </row>
    <row r="61" spans="1:47">
      <c r="A61" s="202"/>
    </row>
    <row r="62" spans="1:47">
      <c r="A62" s="202"/>
    </row>
    <row r="63" spans="1:47">
      <c r="A63" s="202"/>
    </row>
    <row r="64" spans="1:47">
      <c r="A64" s="202"/>
    </row>
    <row r="65" spans="1:47">
      <c r="A65" s="202"/>
    </row>
    <row r="66" spans="1:47">
      <c r="A66" s="202"/>
    </row>
    <row r="67" spans="1:47">
      <c r="A67" s="202"/>
    </row>
    <row r="68" spans="1:47">
      <c r="A68" s="202"/>
    </row>
    <row r="69" spans="1:47">
      <c r="A69" s="202"/>
    </row>
    <row r="70" spans="1:47">
      <c r="A70" s="202"/>
    </row>
    <row r="71" spans="1:47">
      <c r="A71" s="202"/>
    </row>
    <row r="72" spans="1:47">
      <c r="A72" s="202"/>
    </row>
    <row r="73" spans="1:47">
      <c r="A73" s="202"/>
    </row>
    <row r="74" spans="1:47">
      <c r="A74" s="202"/>
    </row>
    <row r="75" spans="1:47">
      <c r="A75" s="1689"/>
      <c r="B75" s="1689"/>
      <c r="C75" s="1689"/>
      <c r="D75" s="1689"/>
      <c r="E75" s="1689"/>
      <c r="F75" s="1689"/>
      <c r="G75" s="1689"/>
      <c r="H75" s="1689"/>
      <c r="I75" s="1689"/>
      <c r="J75" s="1689"/>
      <c r="K75" s="1689"/>
      <c r="L75" s="1689"/>
      <c r="M75" s="1689"/>
      <c r="N75" s="1689"/>
      <c r="O75" s="1689"/>
      <c r="P75" s="1689"/>
      <c r="Q75" s="1689"/>
      <c r="R75" s="1689"/>
      <c r="S75" s="1689"/>
      <c r="T75" s="1689"/>
      <c r="U75" s="1689"/>
      <c r="V75" s="1689"/>
      <c r="W75" s="1689"/>
      <c r="X75" s="1689"/>
      <c r="Y75" s="1689"/>
      <c r="Z75" s="1689"/>
      <c r="AA75" s="1689"/>
      <c r="AB75" s="1689"/>
      <c r="AC75" s="1689"/>
      <c r="AD75" s="1689"/>
      <c r="AE75" s="1689"/>
      <c r="AF75" s="1689"/>
      <c r="AG75" s="1689"/>
      <c r="AH75" s="1689"/>
      <c r="AI75" s="1689"/>
      <c r="AJ75" s="1689"/>
      <c r="AK75" s="1689"/>
      <c r="AL75" s="1689"/>
      <c r="AM75" s="1689"/>
      <c r="AN75" s="1689"/>
      <c r="AO75" s="1689"/>
      <c r="AP75" s="1689"/>
      <c r="AQ75" s="1690"/>
      <c r="AR75" s="1690"/>
      <c r="AS75" s="1690"/>
      <c r="AT75" s="1690"/>
      <c r="AU75" s="1006"/>
    </row>
    <row r="76" spans="1:47">
      <c r="A76" s="202"/>
    </row>
    <row r="77" spans="1:47">
      <c r="A77" s="202"/>
    </row>
    <row r="78" spans="1:47">
      <c r="A78" s="202"/>
    </row>
  </sheetData>
  <sheetProtection selectLockedCells="1" selectUnlockedCells="1"/>
  <mergeCells count="95">
    <mergeCell ref="A75:AP75"/>
    <mergeCell ref="AQ75:AT75"/>
    <mergeCell ref="A53:AP53"/>
    <mergeCell ref="AQ53:AT53"/>
    <mergeCell ref="A54:AP54"/>
    <mergeCell ref="AQ54:AT54"/>
    <mergeCell ref="A56:AP56"/>
    <mergeCell ref="AQ56:AT56"/>
    <mergeCell ref="A50:AP50"/>
    <mergeCell ref="AQ50:AT50"/>
    <mergeCell ref="A51:AP51"/>
    <mergeCell ref="AQ51:AT51"/>
    <mergeCell ref="A52:AP52"/>
    <mergeCell ref="AQ52:AT52"/>
    <mergeCell ref="A47:AP47"/>
    <mergeCell ref="AQ47:AT47"/>
    <mergeCell ref="A48:AP48"/>
    <mergeCell ref="AQ48:AT48"/>
    <mergeCell ref="A49:AP49"/>
    <mergeCell ref="AQ49:AT49"/>
    <mergeCell ref="A44:AP44"/>
    <mergeCell ref="AQ44:AT44"/>
    <mergeCell ref="A45:AP45"/>
    <mergeCell ref="AQ45:AT45"/>
    <mergeCell ref="A46:AP46"/>
    <mergeCell ref="AQ46:AT46"/>
    <mergeCell ref="A41:AP41"/>
    <mergeCell ref="AQ41:AT41"/>
    <mergeCell ref="A42:AP42"/>
    <mergeCell ref="AQ42:AT42"/>
    <mergeCell ref="A43:AP43"/>
    <mergeCell ref="AQ43:AT43"/>
    <mergeCell ref="A38:AP38"/>
    <mergeCell ref="AQ38:AT38"/>
    <mergeCell ref="A39:AP39"/>
    <mergeCell ref="AQ39:AT39"/>
    <mergeCell ref="A40:AP40"/>
    <mergeCell ref="AQ40:AT40"/>
    <mergeCell ref="A35:AP35"/>
    <mergeCell ref="AQ35:AT35"/>
    <mergeCell ref="A36:AP36"/>
    <mergeCell ref="AQ36:AT36"/>
    <mergeCell ref="A37:AP37"/>
    <mergeCell ref="AQ37:AT37"/>
    <mergeCell ref="A32:AP32"/>
    <mergeCell ref="AQ32:AT32"/>
    <mergeCell ref="A33:AP33"/>
    <mergeCell ref="AQ33:AT33"/>
    <mergeCell ref="A34:AP34"/>
    <mergeCell ref="AQ34:AT34"/>
    <mergeCell ref="A31:AP31"/>
    <mergeCell ref="AQ31:AT31"/>
    <mergeCell ref="B15:N15"/>
    <mergeCell ref="O15:AH15"/>
    <mergeCell ref="AI15:AP15"/>
    <mergeCell ref="AQ15:AT15"/>
    <mergeCell ref="B16:N16"/>
    <mergeCell ref="O16:AH16"/>
    <mergeCell ref="AI16:AP16"/>
    <mergeCell ref="AQ16:AT16"/>
    <mergeCell ref="B26:Y26"/>
    <mergeCell ref="Z26:AT26"/>
    <mergeCell ref="Z27:AT27"/>
    <mergeCell ref="B28:Y28"/>
    <mergeCell ref="A30:AU30"/>
    <mergeCell ref="B13:N13"/>
    <mergeCell ref="O13:AH13"/>
    <mergeCell ref="AI13:AP13"/>
    <mergeCell ref="AQ13:AT13"/>
    <mergeCell ref="B14:N14"/>
    <mergeCell ref="O14:AH14"/>
    <mergeCell ref="AI14:AP14"/>
    <mergeCell ref="AQ14:AT14"/>
    <mergeCell ref="B11:N11"/>
    <mergeCell ref="O11:AH11"/>
    <mergeCell ref="AI11:AP11"/>
    <mergeCell ref="AQ11:AT11"/>
    <mergeCell ref="B12:N12"/>
    <mergeCell ref="O12:AH12"/>
    <mergeCell ref="AI12:AP12"/>
    <mergeCell ref="AQ12:AT12"/>
    <mergeCell ref="A6:AT6"/>
    <mergeCell ref="A7:AT7"/>
    <mergeCell ref="A8:AT8"/>
    <mergeCell ref="A9:AT9"/>
    <mergeCell ref="B10:N10"/>
    <mergeCell ref="O10:AH10"/>
    <mergeCell ref="AI10:AP10"/>
    <mergeCell ref="AQ10:AT10"/>
    <mergeCell ref="A5:AT5"/>
    <mergeCell ref="A2:X2"/>
    <mergeCell ref="Y2:AT2"/>
    <mergeCell ref="A3:X3"/>
    <mergeCell ref="Y3:AT3"/>
    <mergeCell ref="A4:AT4"/>
  </mergeCells>
  <pageMargins left="0.7" right="0.7" top="0.75" bottom="0.75" header="0.3" footer="0.3"/>
  <pageSetup scale="78" fitToHeight="0" orientation="portrait" verticalDpi="1200" r:id="rId1"/>
  <headerFooter>
    <oddFooter>&amp;L1AF0003 &amp;A&amp;C&amp;KFF0000Printed Copy Uncontrolled.  
Latest Edition on AMG Intranet Site (http://ride.amgeneralintranet.com)&amp;RRev &amp;D</oddFooter>
  </headerFooter>
  <rowBreaks count="1" manualBreakCount="1">
    <brk id="22" max="46"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pageSetUpPr fitToPage="1"/>
  </sheetPr>
  <dimension ref="A1:L48"/>
  <sheetViews>
    <sheetView windowProtection="1" showGridLines="0" showRowColHeaders="0" showRuler="0" view="pageLayout" zoomScaleNormal="100" workbookViewId="0">
      <selection activeCell="A28" sqref="A28:L44"/>
    </sheetView>
  </sheetViews>
  <sheetFormatPr baseColWidth="10" defaultColWidth="9.1640625" defaultRowHeight="15"/>
  <cols>
    <col min="1" max="1" width="9.5" customWidth="1"/>
    <col min="8" max="8" width="13" customWidth="1"/>
    <col min="11" max="11" width="8.5" customWidth="1"/>
  </cols>
  <sheetData>
    <row r="1" spans="1:12" ht="18" customHeight="1">
      <c r="A1" s="2047" t="s">
        <v>444</v>
      </c>
      <c r="B1" s="2048"/>
      <c r="C1" s="2033" t="str">
        <f>IF(ISBLANK(Information!D2),"",Information!D2)</f>
        <v/>
      </c>
      <c r="D1" s="2033"/>
      <c r="E1" s="2033"/>
      <c r="F1" s="2033"/>
      <c r="G1" s="2034"/>
      <c r="H1" s="92" t="s">
        <v>89</v>
      </c>
      <c r="I1" s="2033" t="str">
        <f>IF(ISBLANK(Information!D19),"",Information!D19)</f>
        <v/>
      </c>
      <c r="J1" s="2033"/>
      <c r="K1" s="2033"/>
      <c r="L1" s="2034"/>
    </row>
    <row r="2" spans="1:12" ht="18" customHeight="1" thickBot="1">
      <c r="A2" s="2045" t="s">
        <v>445</v>
      </c>
      <c r="B2" s="2046"/>
      <c r="C2" s="2035" t="str">
        <f>IF(ISBLANK(Information!D3),"",Information!D3)</f>
        <v/>
      </c>
      <c r="D2" s="2035"/>
      <c r="E2" s="2035"/>
      <c r="F2" s="2035"/>
      <c r="G2" s="2036"/>
      <c r="H2" s="93" t="s">
        <v>90</v>
      </c>
      <c r="I2" s="2035" t="str">
        <f>IF(ISBLANK(Information!D18),"",Information!D18)</f>
        <v/>
      </c>
      <c r="J2" s="2035"/>
      <c r="K2" s="2035"/>
      <c r="L2" s="2036"/>
    </row>
    <row r="3" spans="1:12" ht="16" thickBot="1">
      <c r="A3" s="84"/>
      <c r="B3" s="66"/>
      <c r="C3" s="63"/>
      <c r="D3" s="63"/>
      <c r="E3" s="63"/>
      <c r="F3" s="63"/>
      <c r="G3" s="63"/>
      <c r="H3" s="67"/>
      <c r="I3" s="68"/>
      <c r="J3" s="68"/>
      <c r="K3" s="68"/>
      <c r="L3" s="85"/>
    </row>
    <row r="4" spans="1:12">
      <c r="A4" s="2037"/>
      <c r="B4" s="2038"/>
      <c r="C4" s="2038"/>
      <c r="D4" s="2039"/>
      <c r="E4" s="2039"/>
      <c r="F4" s="2039"/>
      <c r="G4" s="2040"/>
      <c r="H4" s="2041" t="s">
        <v>451</v>
      </c>
      <c r="I4" s="2042"/>
      <c r="J4" s="2042"/>
      <c r="K4" s="2043" t="str">
        <f>IF(ISBLANK(Information!D20),"",Information!D20)</f>
        <v/>
      </c>
      <c r="L4" s="2044"/>
    </row>
    <row r="5" spans="1:12" ht="16" thickBot="1">
      <c r="A5" s="100"/>
      <c r="B5" s="2009"/>
      <c r="C5" s="2009"/>
      <c r="D5" s="2009"/>
      <c r="E5" s="2009"/>
      <c r="F5" s="2009"/>
      <c r="G5" s="2010"/>
      <c r="H5" s="2011" t="s">
        <v>379</v>
      </c>
      <c r="I5" s="2012"/>
      <c r="J5" s="2012"/>
      <c r="K5" s="2013"/>
      <c r="L5" s="2014"/>
    </row>
    <row r="6" spans="1:12" ht="17.5" customHeight="1">
      <c r="A6" s="86" t="s">
        <v>430</v>
      </c>
      <c r="B6" s="82"/>
      <c r="C6" s="71"/>
      <c r="D6" s="71"/>
      <c r="E6" s="71"/>
      <c r="F6" s="71"/>
      <c r="G6" s="71"/>
      <c r="H6" s="72"/>
      <c r="I6" s="72"/>
      <c r="J6" s="72"/>
      <c r="K6" s="71"/>
      <c r="L6" s="87"/>
    </row>
    <row r="7" spans="1:12">
      <c r="A7" s="86"/>
      <c r="B7" s="83" t="s">
        <v>431</v>
      </c>
      <c r="C7" s="71"/>
      <c r="D7" s="71"/>
      <c r="E7" s="71"/>
      <c r="F7" s="71"/>
      <c r="G7" s="71"/>
      <c r="H7" s="72"/>
      <c r="I7" s="72"/>
      <c r="J7" s="72"/>
      <c r="K7" s="71"/>
      <c r="L7" s="87"/>
    </row>
    <row r="8" spans="1:12" ht="16.25" customHeight="1" thickBot="1">
      <c r="A8" s="86"/>
      <c r="B8" s="83" t="s">
        <v>432</v>
      </c>
      <c r="C8" s="71"/>
      <c r="D8" s="71"/>
      <c r="E8" s="71"/>
      <c r="F8" s="71"/>
      <c r="G8" s="71"/>
      <c r="H8" s="72"/>
      <c r="I8" s="72"/>
      <c r="J8" s="72"/>
      <c r="K8" s="71"/>
      <c r="L8" s="87"/>
    </row>
    <row r="9" spans="1:12" ht="16" thickBot="1">
      <c r="A9" s="2015" t="s">
        <v>433</v>
      </c>
      <c r="B9" s="2016"/>
      <c r="C9" s="2016"/>
      <c r="D9" s="2016"/>
      <c r="E9" s="2016"/>
      <c r="F9" s="2016"/>
      <c r="G9" s="2016"/>
      <c r="H9" s="2016"/>
      <c r="I9" s="2016"/>
      <c r="J9" s="2016"/>
      <c r="K9" s="2016"/>
      <c r="L9" s="2017"/>
    </row>
    <row r="10" spans="1:12" ht="13.25" customHeight="1">
      <c r="A10" s="2018" t="s">
        <v>733</v>
      </c>
      <c r="B10" s="2019"/>
      <c r="C10" s="2019"/>
      <c r="D10" s="2019"/>
      <c r="E10" s="2019"/>
      <c r="F10" s="2019"/>
      <c r="G10" s="2019"/>
      <c r="H10" s="2019"/>
      <c r="I10" s="2019"/>
      <c r="J10" s="2019"/>
      <c r="K10" s="2019"/>
      <c r="L10" s="2020"/>
    </row>
    <row r="11" spans="1:12">
      <c r="A11" s="2021"/>
      <c r="B11" s="2022"/>
      <c r="C11" s="2022"/>
      <c r="D11" s="2022"/>
      <c r="E11" s="2022"/>
      <c r="F11" s="2022"/>
      <c r="G11" s="2022"/>
      <c r="H11" s="2022"/>
      <c r="I11" s="2022"/>
      <c r="J11" s="2022"/>
      <c r="K11" s="2022"/>
      <c r="L11" s="2023"/>
    </row>
    <row r="12" spans="1:12">
      <c r="A12" s="2021"/>
      <c r="B12" s="2022"/>
      <c r="C12" s="2022"/>
      <c r="D12" s="2022"/>
      <c r="E12" s="2022"/>
      <c r="F12" s="2022"/>
      <c r="G12" s="2022"/>
      <c r="H12" s="2022"/>
      <c r="I12" s="2022"/>
      <c r="J12" s="2022"/>
      <c r="K12" s="2022"/>
      <c r="L12" s="2023"/>
    </row>
    <row r="13" spans="1:12">
      <c r="A13" s="2021"/>
      <c r="B13" s="2022"/>
      <c r="C13" s="2022"/>
      <c r="D13" s="2022"/>
      <c r="E13" s="2022"/>
      <c r="F13" s="2022"/>
      <c r="G13" s="2022"/>
      <c r="H13" s="2022"/>
      <c r="I13" s="2022"/>
      <c r="J13" s="2022"/>
      <c r="K13" s="2022"/>
      <c r="L13" s="2023"/>
    </row>
    <row r="14" spans="1:12">
      <c r="A14" s="2021"/>
      <c r="B14" s="2022"/>
      <c r="C14" s="2022"/>
      <c r="D14" s="2022"/>
      <c r="E14" s="2022"/>
      <c r="F14" s="2022"/>
      <c r="G14" s="2022"/>
      <c r="H14" s="2022"/>
      <c r="I14" s="2022"/>
      <c r="J14" s="2022"/>
      <c r="K14" s="2022"/>
      <c r="L14" s="2023"/>
    </row>
    <row r="15" spans="1:12">
      <c r="A15" s="2021"/>
      <c r="B15" s="2022"/>
      <c r="C15" s="2022"/>
      <c r="D15" s="2022"/>
      <c r="E15" s="2022"/>
      <c r="F15" s="2022"/>
      <c r="G15" s="2022"/>
      <c r="H15" s="2022"/>
      <c r="I15" s="2022"/>
      <c r="J15" s="2022"/>
      <c r="K15" s="2022"/>
      <c r="L15" s="2023"/>
    </row>
    <row r="16" spans="1:12">
      <c r="A16" s="2021"/>
      <c r="B16" s="2022"/>
      <c r="C16" s="2022"/>
      <c r="D16" s="2022"/>
      <c r="E16" s="2022"/>
      <c r="F16" s="2022"/>
      <c r="G16" s="2022"/>
      <c r="H16" s="2022"/>
      <c r="I16" s="2022"/>
      <c r="J16" s="2022"/>
      <c r="K16" s="2022"/>
      <c r="L16" s="2023"/>
    </row>
    <row r="17" spans="1:12">
      <c r="A17" s="2021"/>
      <c r="B17" s="2022"/>
      <c r="C17" s="2022"/>
      <c r="D17" s="2022"/>
      <c r="E17" s="2022"/>
      <c r="F17" s="2022"/>
      <c r="G17" s="2022"/>
      <c r="H17" s="2022"/>
      <c r="I17" s="2022"/>
      <c r="J17" s="2022"/>
      <c r="K17" s="2022"/>
      <c r="L17" s="2023"/>
    </row>
    <row r="18" spans="1:12">
      <c r="A18" s="2021"/>
      <c r="B18" s="2022"/>
      <c r="C18" s="2022"/>
      <c r="D18" s="2022"/>
      <c r="E18" s="2022"/>
      <c r="F18" s="2022"/>
      <c r="G18" s="2022"/>
      <c r="H18" s="2022"/>
      <c r="I18" s="2022"/>
      <c r="J18" s="2022"/>
      <c r="K18" s="2022"/>
      <c r="L18" s="2023"/>
    </row>
    <row r="19" spans="1:12">
      <c r="A19" s="2021"/>
      <c r="B19" s="2022"/>
      <c r="C19" s="2022"/>
      <c r="D19" s="2022"/>
      <c r="E19" s="2022"/>
      <c r="F19" s="2022"/>
      <c r="G19" s="2022"/>
      <c r="H19" s="2022"/>
      <c r="I19" s="2022"/>
      <c r="J19" s="2022"/>
      <c r="K19" s="2022"/>
      <c r="L19" s="2023"/>
    </row>
    <row r="20" spans="1:12">
      <c r="A20" s="2021"/>
      <c r="B20" s="2022"/>
      <c r="C20" s="2022"/>
      <c r="D20" s="2022"/>
      <c r="E20" s="2022"/>
      <c r="F20" s="2022"/>
      <c r="G20" s="2022"/>
      <c r="H20" s="2022"/>
      <c r="I20" s="2022"/>
      <c r="J20" s="2022"/>
      <c r="K20" s="2022"/>
      <c r="L20" s="2023"/>
    </row>
    <row r="21" spans="1:12">
      <c r="A21" s="2021"/>
      <c r="B21" s="2022"/>
      <c r="C21" s="2022"/>
      <c r="D21" s="2022"/>
      <c r="E21" s="2022"/>
      <c r="F21" s="2022"/>
      <c r="G21" s="2022"/>
      <c r="H21" s="2022"/>
      <c r="I21" s="2022"/>
      <c r="J21" s="2022"/>
      <c r="K21" s="2022"/>
      <c r="L21" s="2023"/>
    </row>
    <row r="22" spans="1:12">
      <c r="A22" s="2021"/>
      <c r="B22" s="2022"/>
      <c r="C22" s="2022"/>
      <c r="D22" s="2022"/>
      <c r="E22" s="2022"/>
      <c r="F22" s="2022"/>
      <c r="G22" s="2022"/>
      <c r="H22" s="2022"/>
      <c r="I22" s="2022"/>
      <c r="J22" s="2022"/>
      <c r="K22" s="2022"/>
      <c r="L22" s="2023"/>
    </row>
    <row r="23" spans="1:12">
      <c r="A23" s="2021"/>
      <c r="B23" s="2022"/>
      <c r="C23" s="2022"/>
      <c r="D23" s="2022"/>
      <c r="E23" s="2022"/>
      <c r="F23" s="2022"/>
      <c r="G23" s="2022"/>
      <c r="H23" s="2022"/>
      <c r="I23" s="2022"/>
      <c r="J23" s="2022"/>
      <c r="K23" s="2022"/>
      <c r="L23" s="2023"/>
    </row>
    <row r="24" spans="1:12">
      <c r="A24" s="2021"/>
      <c r="B24" s="2022"/>
      <c r="C24" s="2022"/>
      <c r="D24" s="2022"/>
      <c r="E24" s="2022"/>
      <c r="F24" s="2022"/>
      <c r="G24" s="2022"/>
      <c r="H24" s="2022"/>
      <c r="I24" s="2022"/>
      <c r="J24" s="2022"/>
      <c r="K24" s="2022"/>
      <c r="L24" s="2023"/>
    </row>
    <row r="25" spans="1:12">
      <c r="A25" s="2021"/>
      <c r="B25" s="2022"/>
      <c r="C25" s="2022"/>
      <c r="D25" s="2022"/>
      <c r="E25" s="2022"/>
      <c r="F25" s="2022"/>
      <c r="G25" s="2022"/>
      <c r="H25" s="2022"/>
      <c r="I25" s="2022"/>
      <c r="J25" s="2022"/>
      <c r="K25" s="2022"/>
      <c r="L25" s="2023"/>
    </row>
    <row r="26" spans="1:12" ht="16" thickBot="1">
      <c r="A26" s="2024"/>
      <c r="B26" s="2025"/>
      <c r="C26" s="2025"/>
      <c r="D26" s="2025"/>
      <c r="E26" s="2025"/>
      <c r="F26" s="2025"/>
      <c r="G26" s="2025"/>
      <c r="H26" s="2025"/>
      <c r="I26" s="2025"/>
      <c r="J26" s="2025"/>
      <c r="K26" s="2025"/>
      <c r="L26" s="2026"/>
    </row>
    <row r="27" spans="1:12" ht="16" thickBot="1">
      <c r="A27" s="2015" t="s">
        <v>434</v>
      </c>
      <c r="B27" s="2016"/>
      <c r="C27" s="2016"/>
      <c r="D27" s="2016"/>
      <c r="E27" s="2016"/>
      <c r="F27" s="2016"/>
      <c r="G27" s="2016"/>
      <c r="H27" s="2016"/>
      <c r="I27" s="2016"/>
      <c r="J27" s="2016"/>
      <c r="K27" s="2016"/>
      <c r="L27" s="2017"/>
    </row>
    <row r="28" spans="1:12">
      <c r="A28" s="2018" t="s">
        <v>734</v>
      </c>
      <c r="B28" s="2019"/>
      <c r="C28" s="2019"/>
      <c r="D28" s="2019"/>
      <c r="E28" s="2019"/>
      <c r="F28" s="2019"/>
      <c r="G28" s="2019"/>
      <c r="H28" s="2019"/>
      <c r="I28" s="2019"/>
      <c r="J28" s="2019"/>
      <c r="K28" s="2019"/>
      <c r="L28" s="2020"/>
    </row>
    <row r="29" spans="1:12">
      <c r="A29" s="2021"/>
      <c r="B29" s="2022"/>
      <c r="C29" s="2022"/>
      <c r="D29" s="2022"/>
      <c r="E29" s="2022"/>
      <c r="F29" s="2022"/>
      <c r="G29" s="2022"/>
      <c r="H29" s="2022"/>
      <c r="I29" s="2022"/>
      <c r="J29" s="2022"/>
      <c r="K29" s="2022"/>
      <c r="L29" s="2023"/>
    </row>
    <row r="30" spans="1:12">
      <c r="A30" s="2021"/>
      <c r="B30" s="2022"/>
      <c r="C30" s="2022"/>
      <c r="D30" s="2022"/>
      <c r="E30" s="2022"/>
      <c r="F30" s="2022"/>
      <c r="G30" s="2022"/>
      <c r="H30" s="2022"/>
      <c r="I30" s="2022"/>
      <c r="J30" s="2022"/>
      <c r="K30" s="2022"/>
      <c r="L30" s="2023"/>
    </row>
    <row r="31" spans="1:12">
      <c r="A31" s="2021"/>
      <c r="B31" s="2022"/>
      <c r="C31" s="2022"/>
      <c r="D31" s="2022"/>
      <c r="E31" s="2022"/>
      <c r="F31" s="2022"/>
      <c r="G31" s="2022"/>
      <c r="H31" s="2022"/>
      <c r="I31" s="2022"/>
      <c r="J31" s="2022"/>
      <c r="K31" s="2022"/>
      <c r="L31" s="2023"/>
    </row>
    <row r="32" spans="1:12">
      <c r="A32" s="2021"/>
      <c r="B32" s="2022"/>
      <c r="C32" s="2022"/>
      <c r="D32" s="2022"/>
      <c r="E32" s="2022"/>
      <c r="F32" s="2022"/>
      <c r="G32" s="2022"/>
      <c r="H32" s="2022"/>
      <c r="I32" s="2022"/>
      <c r="J32" s="2022"/>
      <c r="K32" s="2022"/>
      <c r="L32" s="2023"/>
    </row>
    <row r="33" spans="1:12">
      <c r="A33" s="2021"/>
      <c r="B33" s="2022"/>
      <c r="C33" s="2022"/>
      <c r="D33" s="2022"/>
      <c r="E33" s="2022"/>
      <c r="F33" s="2022"/>
      <c r="G33" s="2022"/>
      <c r="H33" s="2022"/>
      <c r="I33" s="2022"/>
      <c r="J33" s="2022"/>
      <c r="K33" s="2022"/>
      <c r="L33" s="2023"/>
    </row>
    <row r="34" spans="1:12">
      <c r="A34" s="2021"/>
      <c r="B34" s="2022"/>
      <c r="C34" s="2022"/>
      <c r="D34" s="2022"/>
      <c r="E34" s="2022"/>
      <c r="F34" s="2022"/>
      <c r="G34" s="2022"/>
      <c r="H34" s="2022"/>
      <c r="I34" s="2022"/>
      <c r="J34" s="2022"/>
      <c r="K34" s="2022"/>
      <c r="L34" s="2023"/>
    </row>
    <row r="35" spans="1:12">
      <c r="A35" s="2021"/>
      <c r="B35" s="2022"/>
      <c r="C35" s="2022"/>
      <c r="D35" s="2022"/>
      <c r="E35" s="2022"/>
      <c r="F35" s="2022"/>
      <c r="G35" s="2022"/>
      <c r="H35" s="2022"/>
      <c r="I35" s="2022"/>
      <c r="J35" s="2022"/>
      <c r="K35" s="2022"/>
      <c r="L35" s="2023"/>
    </row>
    <row r="36" spans="1:12">
      <c r="A36" s="2021"/>
      <c r="B36" s="2022"/>
      <c r="C36" s="2022"/>
      <c r="D36" s="2022"/>
      <c r="E36" s="2022"/>
      <c r="F36" s="2022"/>
      <c r="G36" s="2022"/>
      <c r="H36" s="2022"/>
      <c r="I36" s="2022"/>
      <c r="J36" s="2022"/>
      <c r="K36" s="2022"/>
      <c r="L36" s="2023"/>
    </row>
    <row r="37" spans="1:12">
      <c r="A37" s="2021"/>
      <c r="B37" s="2022"/>
      <c r="C37" s="2022"/>
      <c r="D37" s="2022"/>
      <c r="E37" s="2022"/>
      <c r="F37" s="2022"/>
      <c r="G37" s="2022"/>
      <c r="H37" s="2022"/>
      <c r="I37" s="2022"/>
      <c r="J37" s="2022"/>
      <c r="K37" s="2022"/>
      <c r="L37" s="2023"/>
    </row>
    <row r="38" spans="1:12">
      <c r="A38" s="2021"/>
      <c r="B38" s="2022"/>
      <c r="C38" s="2022"/>
      <c r="D38" s="2022"/>
      <c r="E38" s="2022"/>
      <c r="F38" s="2022"/>
      <c r="G38" s="2022"/>
      <c r="H38" s="2022"/>
      <c r="I38" s="2022"/>
      <c r="J38" s="2022"/>
      <c r="K38" s="2022"/>
      <c r="L38" s="2023"/>
    </row>
    <row r="39" spans="1:12">
      <c r="A39" s="2021"/>
      <c r="B39" s="2022"/>
      <c r="C39" s="2022"/>
      <c r="D39" s="2022"/>
      <c r="E39" s="2022"/>
      <c r="F39" s="2022"/>
      <c r="G39" s="2022"/>
      <c r="H39" s="2022"/>
      <c r="I39" s="2022"/>
      <c r="J39" s="2022"/>
      <c r="K39" s="2022"/>
      <c r="L39" s="2023"/>
    </row>
    <row r="40" spans="1:12">
      <c r="A40" s="2021"/>
      <c r="B40" s="2022"/>
      <c r="C40" s="2022"/>
      <c r="D40" s="2022"/>
      <c r="E40" s="2022"/>
      <c r="F40" s="2022"/>
      <c r="G40" s="2022"/>
      <c r="H40" s="2022"/>
      <c r="I40" s="2022"/>
      <c r="J40" s="2022"/>
      <c r="K40" s="2022"/>
      <c r="L40" s="2023"/>
    </row>
    <row r="41" spans="1:12">
      <c r="A41" s="2021"/>
      <c r="B41" s="2022"/>
      <c r="C41" s="2022"/>
      <c r="D41" s="2022"/>
      <c r="E41" s="2022"/>
      <c r="F41" s="2022"/>
      <c r="G41" s="2022"/>
      <c r="H41" s="2022"/>
      <c r="I41" s="2022"/>
      <c r="J41" s="2022"/>
      <c r="K41" s="2022"/>
      <c r="L41" s="2023"/>
    </row>
    <row r="42" spans="1:12">
      <c r="A42" s="2021"/>
      <c r="B42" s="2022"/>
      <c r="C42" s="2022"/>
      <c r="D42" s="2022"/>
      <c r="E42" s="2022"/>
      <c r="F42" s="2022"/>
      <c r="G42" s="2022"/>
      <c r="H42" s="2022"/>
      <c r="I42" s="2022"/>
      <c r="J42" s="2022"/>
      <c r="K42" s="2022"/>
      <c r="L42" s="2023"/>
    </row>
    <row r="43" spans="1:12">
      <c r="A43" s="2021"/>
      <c r="B43" s="2022"/>
      <c r="C43" s="2022"/>
      <c r="D43" s="2022"/>
      <c r="E43" s="2022"/>
      <c r="F43" s="2022"/>
      <c r="G43" s="2022"/>
      <c r="H43" s="2022"/>
      <c r="I43" s="2022"/>
      <c r="J43" s="2022"/>
      <c r="K43" s="2022"/>
      <c r="L43" s="2023"/>
    </row>
    <row r="44" spans="1:12" ht="16" thickBot="1">
      <c r="A44" s="2027"/>
      <c r="B44" s="2028"/>
      <c r="C44" s="2028"/>
      <c r="D44" s="2028"/>
      <c r="E44" s="2028"/>
      <c r="F44" s="2028"/>
      <c r="G44" s="2028"/>
      <c r="H44" s="2028"/>
      <c r="I44" s="2028"/>
      <c r="J44" s="2028"/>
      <c r="K44" s="2028"/>
      <c r="L44" s="2029"/>
    </row>
    <row r="45" spans="1:12">
      <c r="A45" s="44"/>
      <c r="B45" s="44"/>
      <c r="C45" s="44"/>
      <c r="D45" s="44"/>
      <c r="E45" s="44"/>
      <c r="F45" s="44"/>
      <c r="G45" s="44"/>
      <c r="H45" s="44"/>
      <c r="I45" s="44"/>
      <c r="J45" s="44"/>
      <c r="K45" s="44"/>
      <c r="L45" s="44"/>
    </row>
    <row r="46" spans="1:12">
      <c r="A46" s="44"/>
      <c r="B46" s="2030" t="s">
        <v>108</v>
      </c>
      <c r="C46" s="2031"/>
      <c r="D46" s="2031" t="s">
        <v>109</v>
      </c>
      <c r="E46" s="2031"/>
      <c r="F46" s="2031"/>
      <c r="G46" s="2031" t="s">
        <v>110</v>
      </c>
      <c r="H46" s="2031"/>
      <c r="I46" s="2031"/>
      <c r="J46" s="2031" t="s">
        <v>111</v>
      </c>
      <c r="K46" s="2032"/>
      <c r="L46" s="44"/>
    </row>
    <row r="47" spans="1:12">
      <c r="A47" s="44"/>
      <c r="B47" s="2005"/>
      <c r="C47" s="2006"/>
      <c r="D47" s="2006"/>
      <c r="E47" s="2006"/>
      <c r="F47" s="2006"/>
      <c r="G47" s="2006"/>
      <c r="H47" s="2006"/>
      <c r="I47" s="2006"/>
      <c r="J47" s="2007"/>
      <c r="K47" s="2008"/>
      <c r="L47" s="44"/>
    </row>
    <row r="48" spans="1:12">
      <c r="A48" s="74"/>
      <c r="B48" s="74"/>
      <c r="C48" s="75"/>
      <c r="D48" s="76"/>
      <c r="E48" s="76"/>
      <c r="F48" s="77"/>
      <c r="G48" s="74"/>
      <c r="H48" s="78"/>
      <c r="I48" s="74"/>
      <c r="J48" s="74"/>
      <c r="K48" s="74"/>
      <c r="L48" s="77"/>
    </row>
  </sheetData>
  <sheetProtection selectLockedCells="1"/>
  <mergeCells count="25">
    <mergeCell ref="C1:G1"/>
    <mergeCell ref="I1:L1"/>
    <mergeCell ref="C2:G2"/>
    <mergeCell ref="I2:L2"/>
    <mergeCell ref="A4:C4"/>
    <mergeCell ref="D4:G4"/>
    <mergeCell ref="H4:J4"/>
    <mergeCell ref="K4:L4"/>
    <mergeCell ref="A2:B2"/>
    <mergeCell ref="A1:B1"/>
    <mergeCell ref="B47:C47"/>
    <mergeCell ref="D47:F47"/>
    <mergeCell ref="G47:I47"/>
    <mergeCell ref="J47:K47"/>
    <mergeCell ref="B5:G5"/>
    <mergeCell ref="H5:J5"/>
    <mergeCell ref="K5:L5"/>
    <mergeCell ref="A9:L9"/>
    <mergeCell ref="A10:L26"/>
    <mergeCell ref="A27:L27"/>
    <mergeCell ref="A28:L44"/>
    <mergeCell ref="B46:C46"/>
    <mergeCell ref="D46:F46"/>
    <mergeCell ref="G46:I46"/>
    <mergeCell ref="J46:K46"/>
  </mergeCells>
  <printOptions horizontalCentered="1"/>
  <pageMargins left="0.25" right="0.25" top="0.75" bottom="0.75" header="0.3" footer="0.3"/>
  <pageSetup scale="89" orientation="portrait" verticalDpi="1200" r:id="rId1"/>
  <headerFooter>
    <oddHeader>&amp;L&amp;G&amp;C&amp;"-,Bold"PPAP Master Sample "Picture" Documentation</oddHeader>
    <oddFooter>&amp;L&amp;9 1AF0003 &amp;A&amp;C&amp;"-,Bold"&amp;9&amp;KFF0000Printed Copy Uncontrolled.  
Latest Edition on AMG Intranet Site (http://ride.amgeneralintranet.com)&amp;R&amp;9Rev &amp;D</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pageSetUpPr fitToPage="1"/>
  </sheetPr>
  <dimension ref="A1:L47"/>
  <sheetViews>
    <sheetView windowProtection="1" showGridLines="0" showRuler="0" view="pageLayout" zoomScale="130" zoomScaleNormal="100" zoomScalePageLayoutView="130" workbookViewId="0">
      <selection activeCell="A10" sqref="A10:L43"/>
    </sheetView>
  </sheetViews>
  <sheetFormatPr baseColWidth="10" defaultColWidth="9.1640625" defaultRowHeight="15"/>
  <cols>
    <col min="1" max="1" width="9.5" customWidth="1"/>
    <col min="8" max="8" width="13" customWidth="1"/>
    <col min="11" max="11" width="8.5" customWidth="1"/>
  </cols>
  <sheetData>
    <row r="1" spans="1:12" ht="18" customHeight="1">
      <c r="A1" s="2047" t="s">
        <v>444</v>
      </c>
      <c r="B1" s="2048"/>
      <c r="C1" s="2033" t="str">
        <f>IF(ISBLANK(Information!D2),"",Information!D2)</f>
        <v/>
      </c>
      <c r="D1" s="2033"/>
      <c r="E1" s="2033"/>
      <c r="F1" s="2033"/>
      <c r="G1" s="2034"/>
      <c r="H1" s="92" t="s">
        <v>89</v>
      </c>
      <c r="I1" s="2033" t="str">
        <f>IF(ISBLANK(Information!D19),"",Information!D19)</f>
        <v/>
      </c>
      <c r="J1" s="2033"/>
      <c r="K1" s="2033"/>
      <c r="L1" s="2034"/>
    </row>
    <row r="2" spans="1:12" ht="18" customHeight="1" thickBot="1">
      <c r="A2" s="2045" t="s">
        <v>445</v>
      </c>
      <c r="B2" s="2046"/>
      <c r="C2" s="2035" t="str">
        <f>IF(ISBLANK(Information!D3),"",Information!D3)</f>
        <v/>
      </c>
      <c r="D2" s="2035"/>
      <c r="E2" s="2035"/>
      <c r="F2" s="2035"/>
      <c r="G2" s="2036"/>
      <c r="H2" s="93" t="s">
        <v>90</v>
      </c>
      <c r="I2" s="2035" t="str">
        <f>IF(ISBLANK(Information!D18),"",Information!D18)</f>
        <v/>
      </c>
      <c r="J2" s="2035"/>
      <c r="K2" s="2035"/>
      <c r="L2" s="2036"/>
    </row>
    <row r="3" spans="1:12" ht="16" thickBot="1">
      <c r="A3" s="65"/>
      <c r="B3" s="66"/>
      <c r="C3" s="63"/>
      <c r="D3" s="63"/>
      <c r="E3" s="63"/>
      <c r="F3" s="63"/>
      <c r="G3" s="63"/>
      <c r="H3" s="67"/>
      <c r="I3" s="68"/>
      <c r="J3" s="68"/>
      <c r="K3" s="68"/>
      <c r="L3" s="69"/>
    </row>
    <row r="4" spans="1:12">
      <c r="A4" s="2060" t="s">
        <v>435</v>
      </c>
      <c r="B4" s="2042"/>
      <c r="C4" s="2042"/>
      <c r="D4" s="2061"/>
      <c r="E4" s="2061"/>
      <c r="F4" s="2061"/>
      <c r="G4" s="2062"/>
      <c r="H4" s="2042" t="s">
        <v>451</v>
      </c>
      <c r="I4" s="2042"/>
      <c r="J4" s="2042"/>
      <c r="K4" s="2063" t="str">
        <f>IF(ISBLANK(Information!D20),"",Information!D20)</f>
        <v/>
      </c>
      <c r="L4" s="2064"/>
    </row>
    <row r="5" spans="1:12" ht="16" thickBot="1">
      <c r="A5" s="99" t="s">
        <v>92</v>
      </c>
      <c r="B5" s="2057"/>
      <c r="C5" s="2058"/>
      <c r="D5" s="2058"/>
      <c r="E5" s="2058"/>
      <c r="F5" s="2058"/>
      <c r="G5" s="2059"/>
      <c r="H5" s="2012" t="s">
        <v>379</v>
      </c>
      <c r="I5" s="2012"/>
      <c r="J5" s="2012"/>
      <c r="K5" s="2013"/>
      <c r="L5" s="2014"/>
    </row>
    <row r="6" spans="1:12" ht="17.5" customHeight="1">
      <c r="A6" s="70"/>
      <c r="B6" s="71"/>
      <c r="C6" s="71"/>
      <c r="D6" s="71"/>
      <c r="E6" s="71"/>
      <c r="F6" s="71"/>
      <c r="G6" s="71"/>
      <c r="H6" s="72"/>
      <c r="I6" s="72"/>
      <c r="J6" s="72"/>
      <c r="K6" s="71"/>
      <c r="L6" s="73"/>
    </row>
    <row r="7" spans="1:12">
      <c r="A7" s="70" t="s">
        <v>651</v>
      </c>
      <c r="B7" s="71"/>
      <c r="C7" s="71"/>
      <c r="D7" s="71"/>
      <c r="E7" s="71"/>
      <c r="F7" s="71"/>
      <c r="G7" s="71"/>
      <c r="H7" s="72"/>
      <c r="I7" s="72"/>
      <c r="J7" s="72"/>
      <c r="K7" s="71"/>
      <c r="L7" s="73"/>
    </row>
    <row r="8" spans="1:12" ht="16.25" customHeight="1" thickBot="1">
      <c r="A8" s="65"/>
      <c r="B8" s="67"/>
      <c r="C8" s="67"/>
      <c r="D8" s="71"/>
      <c r="E8" s="71"/>
      <c r="F8" s="67"/>
      <c r="G8" s="67"/>
      <c r="H8" s="67"/>
      <c r="I8" s="67"/>
      <c r="J8" s="67"/>
      <c r="K8" s="67"/>
      <c r="L8" s="45"/>
    </row>
    <row r="9" spans="1:12" ht="16" thickBot="1">
      <c r="A9" s="2015" t="s">
        <v>650</v>
      </c>
      <c r="B9" s="2016"/>
      <c r="C9" s="2016"/>
      <c r="D9" s="2016"/>
      <c r="E9" s="2016"/>
      <c r="F9" s="2016"/>
      <c r="G9" s="2016"/>
      <c r="H9" s="2016"/>
      <c r="I9" s="2016"/>
      <c r="J9" s="2016"/>
      <c r="K9" s="2016"/>
      <c r="L9" s="2017"/>
    </row>
    <row r="10" spans="1:12" ht="13.25" customHeight="1">
      <c r="A10" s="2051"/>
      <c r="B10" s="2019"/>
      <c r="C10" s="2019"/>
      <c r="D10" s="2019"/>
      <c r="E10" s="2019"/>
      <c r="F10" s="2019"/>
      <c r="G10" s="2019"/>
      <c r="H10" s="2019"/>
      <c r="I10" s="2019"/>
      <c r="J10" s="2019"/>
      <c r="K10" s="2019"/>
      <c r="L10" s="2052"/>
    </row>
    <row r="11" spans="1:12">
      <c r="A11" s="2053"/>
      <c r="B11" s="2022"/>
      <c r="C11" s="2022"/>
      <c r="D11" s="2022"/>
      <c r="E11" s="2022"/>
      <c r="F11" s="2022"/>
      <c r="G11" s="2022"/>
      <c r="H11" s="2022"/>
      <c r="I11" s="2022"/>
      <c r="J11" s="2022"/>
      <c r="K11" s="2022"/>
      <c r="L11" s="2054"/>
    </row>
    <row r="12" spans="1:12">
      <c r="A12" s="2053"/>
      <c r="B12" s="2022"/>
      <c r="C12" s="2022"/>
      <c r="D12" s="2022"/>
      <c r="E12" s="2022"/>
      <c r="F12" s="2022"/>
      <c r="G12" s="2022"/>
      <c r="H12" s="2022"/>
      <c r="I12" s="2022"/>
      <c r="J12" s="2022"/>
      <c r="K12" s="2022"/>
      <c r="L12" s="2054"/>
    </row>
    <row r="13" spans="1:12">
      <c r="A13" s="2053"/>
      <c r="B13" s="2022"/>
      <c r="C13" s="2022"/>
      <c r="D13" s="2022"/>
      <c r="E13" s="2022"/>
      <c r="F13" s="2022"/>
      <c r="G13" s="2022"/>
      <c r="H13" s="2022"/>
      <c r="I13" s="2022"/>
      <c r="J13" s="2022"/>
      <c r="K13" s="2022"/>
      <c r="L13" s="2054"/>
    </row>
    <row r="14" spans="1:12">
      <c r="A14" s="2053"/>
      <c r="B14" s="2022"/>
      <c r="C14" s="2022"/>
      <c r="D14" s="2022"/>
      <c r="E14" s="2022"/>
      <c r="F14" s="2022"/>
      <c r="G14" s="2022"/>
      <c r="H14" s="2022"/>
      <c r="I14" s="2022"/>
      <c r="J14" s="2022"/>
      <c r="K14" s="2022"/>
      <c r="L14" s="2054"/>
    </row>
    <row r="15" spans="1:12">
      <c r="A15" s="2053"/>
      <c r="B15" s="2022"/>
      <c r="C15" s="2022"/>
      <c r="D15" s="2022"/>
      <c r="E15" s="2022"/>
      <c r="F15" s="2022"/>
      <c r="G15" s="2022"/>
      <c r="H15" s="2022"/>
      <c r="I15" s="2022"/>
      <c r="J15" s="2022"/>
      <c r="K15" s="2022"/>
      <c r="L15" s="2054"/>
    </row>
    <row r="16" spans="1:12">
      <c r="A16" s="2053"/>
      <c r="B16" s="2022"/>
      <c r="C16" s="2022"/>
      <c r="D16" s="2022"/>
      <c r="E16" s="2022"/>
      <c r="F16" s="2022"/>
      <c r="G16" s="2022"/>
      <c r="H16" s="2022"/>
      <c r="I16" s="2022"/>
      <c r="J16" s="2022"/>
      <c r="K16" s="2022"/>
      <c r="L16" s="2054"/>
    </row>
    <row r="17" spans="1:12">
      <c r="A17" s="2053"/>
      <c r="B17" s="2022"/>
      <c r="C17" s="2022"/>
      <c r="D17" s="2022"/>
      <c r="E17" s="2022"/>
      <c r="F17" s="2022"/>
      <c r="G17" s="2022"/>
      <c r="H17" s="2022"/>
      <c r="I17" s="2022"/>
      <c r="J17" s="2022"/>
      <c r="K17" s="2022"/>
      <c r="L17" s="2054"/>
    </row>
    <row r="18" spans="1:12">
      <c r="A18" s="2053"/>
      <c r="B18" s="2022"/>
      <c r="C18" s="2022"/>
      <c r="D18" s="2022"/>
      <c r="E18" s="2022"/>
      <c r="F18" s="2022"/>
      <c r="G18" s="2022"/>
      <c r="H18" s="2022"/>
      <c r="I18" s="2022"/>
      <c r="J18" s="2022"/>
      <c r="K18" s="2022"/>
      <c r="L18" s="2054"/>
    </row>
    <row r="19" spans="1:12">
      <c r="A19" s="2053"/>
      <c r="B19" s="2022"/>
      <c r="C19" s="2022"/>
      <c r="D19" s="2022"/>
      <c r="E19" s="2022"/>
      <c r="F19" s="2022"/>
      <c r="G19" s="2022"/>
      <c r="H19" s="2022"/>
      <c r="I19" s="2022"/>
      <c r="J19" s="2022"/>
      <c r="K19" s="2022"/>
      <c r="L19" s="2054"/>
    </row>
    <row r="20" spans="1:12">
      <c r="A20" s="2053"/>
      <c r="B20" s="2022"/>
      <c r="C20" s="2022"/>
      <c r="D20" s="2022"/>
      <c r="E20" s="2022"/>
      <c r="F20" s="2022"/>
      <c r="G20" s="2022"/>
      <c r="H20" s="2022"/>
      <c r="I20" s="2022"/>
      <c r="J20" s="2022"/>
      <c r="K20" s="2022"/>
      <c r="L20" s="2054"/>
    </row>
    <row r="21" spans="1:12">
      <c r="A21" s="2053"/>
      <c r="B21" s="2022"/>
      <c r="C21" s="2022"/>
      <c r="D21" s="2022"/>
      <c r="E21" s="2022"/>
      <c r="F21" s="2022"/>
      <c r="G21" s="2022"/>
      <c r="H21" s="2022"/>
      <c r="I21" s="2022"/>
      <c r="J21" s="2022"/>
      <c r="K21" s="2022"/>
      <c r="L21" s="2054"/>
    </row>
    <row r="22" spans="1:12">
      <c r="A22" s="2053"/>
      <c r="B22" s="2022"/>
      <c r="C22" s="2022"/>
      <c r="D22" s="2022"/>
      <c r="E22" s="2022"/>
      <c r="F22" s="2022"/>
      <c r="G22" s="2022"/>
      <c r="H22" s="2022"/>
      <c r="I22" s="2022"/>
      <c r="J22" s="2022"/>
      <c r="K22" s="2022"/>
      <c r="L22" s="2054"/>
    </row>
    <row r="23" spans="1:12">
      <c r="A23" s="2053"/>
      <c r="B23" s="2022"/>
      <c r="C23" s="2022"/>
      <c r="D23" s="2022"/>
      <c r="E23" s="2022"/>
      <c r="F23" s="2022"/>
      <c r="G23" s="2022"/>
      <c r="H23" s="2022"/>
      <c r="I23" s="2022"/>
      <c r="J23" s="2022"/>
      <c r="K23" s="2022"/>
      <c r="L23" s="2054"/>
    </row>
    <row r="24" spans="1:12">
      <c r="A24" s="2053"/>
      <c r="B24" s="2022"/>
      <c r="C24" s="2022"/>
      <c r="D24" s="2022"/>
      <c r="E24" s="2022"/>
      <c r="F24" s="2022"/>
      <c r="G24" s="2022"/>
      <c r="H24" s="2022"/>
      <c r="I24" s="2022"/>
      <c r="J24" s="2022"/>
      <c r="K24" s="2022"/>
      <c r="L24" s="2054"/>
    </row>
    <row r="25" spans="1:12">
      <c r="A25" s="2053"/>
      <c r="B25" s="2022"/>
      <c r="C25" s="2022"/>
      <c r="D25" s="2022"/>
      <c r="E25" s="2022"/>
      <c r="F25" s="2022"/>
      <c r="G25" s="2022"/>
      <c r="H25" s="2022"/>
      <c r="I25" s="2022"/>
      <c r="J25" s="2022"/>
      <c r="K25" s="2022"/>
      <c r="L25" s="2054"/>
    </row>
    <row r="26" spans="1:12">
      <c r="A26" s="2053"/>
      <c r="B26" s="2022"/>
      <c r="C26" s="2022"/>
      <c r="D26" s="2022"/>
      <c r="E26" s="2022"/>
      <c r="F26" s="2022"/>
      <c r="G26" s="2022"/>
      <c r="H26" s="2022"/>
      <c r="I26" s="2022"/>
      <c r="J26" s="2022"/>
      <c r="K26" s="2022"/>
      <c r="L26" s="2054"/>
    </row>
    <row r="27" spans="1:12">
      <c r="A27" s="2053"/>
      <c r="B27" s="2022"/>
      <c r="C27" s="2022"/>
      <c r="D27" s="2022"/>
      <c r="E27" s="2022"/>
      <c r="F27" s="2022"/>
      <c r="G27" s="2022"/>
      <c r="H27" s="2022"/>
      <c r="I27" s="2022"/>
      <c r="J27" s="2022"/>
      <c r="K27" s="2022"/>
      <c r="L27" s="2054"/>
    </row>
    <row r="28" spans="1:12">
      <c r="A28" s="2053"/>
      <c r="B28" s="2022"/>
      <c r="C28" s="2022"/>
      <c r="D28" s="2022"/>
      <c r="E28" s="2022"/>
      <c r="F28" s="2022"/>
      <c r="G28" s="2022"/>
      <c r="H28" s="2022"/>
      <c r="I28" s="2022"/>
      <c r="J28" s="2022"/>
      <c r="K28" s="2022"/>
      <c r="L28" s="2054"/>
    </row>
    <row r="29" spans="1:12">
      <c r="A29" s="2053"/>
      <c r="B29" s="2022"/>
      <c r="C29" s="2022"/>
      <c r="D29" s="2022"/>
      <c r="E29" s="2022"/>
      <c r="F29" s="2022"/>
      <c r="G29" s="2022"/>
      <c r="H29" s="2022"/>
      <c r="I29" s="2022"/>
      <c r="J29" s="2022"/>
      <c r="K29" s="2022"/>
      <c r="L29" s="2054"/>
    </row>
    <row r="30" spans="1:12">
      <c r="A30" s="2053"/>
      <c r="B30" s="2022"/>
      <c r="C30" s="2022"/>
      <c r="D30" s="2022"/>
      <c r="E30" s="2022"/>
      <c r="F30" s="2022"/>
      <c r="G30" s="2022"/>
      <c r="H30" s="2022"/>
      <c r="I30" s="2022"/>
      <c r="J30" s="2022"/>
      <c r="K30" s="2022"/>
      <c r="L30" s="2054"/>
    </row>
    <row r="31" spans="1:12">
      <c r="A31" s="2053"/>
      <c r="B31" s="2022"/>
      <c r="C31" s="2022"/>
      <c r="D31" s="2022"/>
      <c r="E31" s="2022"/>
      <c r="F31" s="2022"/>
      <c r="G31" s="2022"/>
      <c r="H31" s="2022"/>
      <c r="I31" s="2022"/>
      <c r="J31" s="2022"/>
      <c r="K31" s="2022"/>
      <c r="L31" s="2054"/>
    </row>
    <row r="32" spans="1:12">
      <c r="A32" s="2053"/>
      <c r="B32" s="2022"/>
      <c r="C32" s="2022"/>
      <c r="D32" s="2022"/>
      <c r="E32" s="2022"/>
      <c r="F32" s="2022"/>
      <c r="G32" s="2022"/>
      <c r="H32" s="2022"/>
      <c r="I32" s="2022"/>
      <c r="J32" s="2022"/>
      <c r="K32" s="2022"/>
      <c r="L32" s="2054"/>
    </row>
    <row r="33" spans="1:12">
      <c r="A33" s="2053"/>
      <c r="B33" s="2022"/>
      <c r="C33" s="2022"/>
      <c r="D33" s="2022"/>
      <c r="E33" s="2022"/>
      <c r="F33" s="2022"/>
      <c r="G33" s="2022"/>
      <c r="H33" s="2022"/>
      <c r="I33" s="2022"/>
      <c r="J33" s="2022"/>
      <c r="K33" s="2022"/>
      <c r="L33" s="2054"/>
    </row>
    <row r="34" spans="1:12">
      <c r="A34" s="2053"/>
      <c r="B34" s="2022"/>
      <c r="C34" s="2022"/>
      <c r="D34" s="2022"/>
      <c r="E34" s="2022"/>
      <c r="F34" s="2022"/>
      <c r="G34" s="2022"/>
      <c r="H34" s="2022"/>
      <c r="I34" s="2022"/>
      <c r="J34" s="2022"/>
      <c r="K34" s="2022"/>
      <c r="L34" s="2054"/>
    </row>
    <row r="35" spans="1:12">
      <c r="A35" s="2053"/>
      <c r="B35" s="2022"/>
      <c r="C35" s="2022"/>
      <c r="D35" s="2022"/>
      <c r="E35" s="2022"/>
      <c r="F35" s="2022"/>
      <c r="G35" s="2022"/>
      <c r="H35" s="2022"/>
      <c r="I35" s="2022"/>
      <c r="J35" s="2022"/>
      <c r="K35" s="2022"/>
      <c r="L35" s="2054"/>
    </row>
    <row r="36" spans="1:12">
      <c r="A36" s="2053"/>
      <c r="B36" s="2022"/>
      <c r="C36" s="2022"/>
      <c r="D36" s="2022"/>
      <c r="E36" s="2022"/>
      <c r="F36" s="2022"/>
      <c r="G36" s="2022"/>
      <c r="H36" s="2022"/>
      <c r="I36" s="2022"/>
      <c r="J36" s="2022"/>
      <c r="K36" s="2022"/>
      <c r="L36" s="2054"/>
    </row>
    <row r="37" spans="1:12">
      <c r="A37" s="2053"/>
      <c r="B37" s="2022"/>
      <c r="C37" s="2022"/>
      <c r="D37" s="2022"/>
      <c r="E37" s="2022"/>
      <c r="F37" s="2022"/>
      <c r="G37" s="2022"/>
      <c r="H37" s="2022"/>
      <c r="I37" s="2022"/>
      <c r="J37" s="2022"/>
      <c r="K37" s="2022"/>
      <c r="L37" s="2054"/>
    </row>
    <row r="38" spans="1:12">
      <c r="A38" s="2053"/>
      <c r="B38" s="2022"/>
      <c r="C38" s="2022"/>
      <c r="D38" s="2022"/>
      <c r="E38" s="2022"/>
      <c r="F38" s="2022"/>
      <c r="G38" s="2022"/>
      <c r="H38" s="2022"/>
      <c r="I38" s="2022"/>
      <c r="J38" s="2022"/>
      <c r="K38" s="2022"/>
      <c r="L38" s="2054"/>
    </row>
    <row r="39" spans="1:12">
      <c r="A39" s="2053"/>
      <c r="B39" s="2022"/>
      <c r="C39" s="2022"/>
      <c r="D39" s="2022"/>
      <c r="E39" s="2022"/>
      <c r="F39" s="2022"/>
      <c r="G39" s="2022"/>
      <c r="H39" s="2022"/>
      <c r="I39" s="2022"/>
      <c r="J39" s="2022"/>
      <c r="K39" s="2022"/>
      <c r="L39" s="2054"/>
    </row>
    <row r="40" spans="1:12">
      <c r="A40" s="2053"/>
      <c r="B40" s="2022"/>
      <c r="C40" s="2022"/>
      <c r="D40" s="2022"/>
      <c r="E40" s="2022"/>
      <c r="F40" s="2022"/>
      <c r="G40" s="2022"/>
      <c r="H40" s="2022"/>
      <c r="I40" s="2022"/>
      <c r="J40" s="2022"/>
      <c r="K40" s="2022"/>
      <c r="L40" s="2054"/>
    </row>
    <row r="41" spans="1:12">
      <c r="A41" s="2053"/>
      <c r="B41" s="2022"/>
      <c r="C41" s="2022"/>
      <c r="D41" s="2022"/>
      <c r="E41" s="2022"/>
      <c r="F41" s="2022"/>
      <c r="G41" s="2022"/>
      <c r="H41" s="2022"/>
      <c r="I41" s="2022"/>
      <c r="J41" s="2022"/>
      <c r="K41" s="2022"/>
      <c r="L41" s="2054"/>
    </row>
    <row r="42" spans="1:12">
      <c r="A42" s="2053"/>
      <c r="B42" s="2022"/>
      <c r="C42" s="2022"/>
      <c r="D42" s="2022"/>
      <c r="E42" s="2022"/>
      <c r="F42" s="2022"/>
      <c r="G42" s="2022"/>
      <c r="H42" s="2022"/>
      <c r="I42" s="2022"/>
      <c r="J42" s="2022"/>
      <c r="K42" s="2022"/>
      <c r="L42" s="2054"/>
    </row>
    <row r="43" spans="1:12" ht="16" thickBot="1">
      <c r="A43" s="2055"/>
      <c r="B43" s="2025"/>
      <c r="C43" s="2025"/>
      <c r="D43" s="2025"/>
      <c r="E43" s="2025"/>
      <c r="F43" s="2025"/>
      <c r="G43" s="2025"/>
      <c r="H43" s="2025"/>
      <c r="I43" s="2025"/>
      <c r="J43" s="2025"/>
      <c r="K43" s="2025"/>
      <c r="L43" s="2056"/>
    </row>
    <row r="44" spans="1:12">
      <c r="A44" s="44"/>
      <c r="B44" s="44"/>
      <c r="C44" s="44"/>
      <c r="D44" s="44"/>
      <c r="E44" s="44"/>
      <c r="F44" s="44"/>
      <c r="G44" s="44"/>
      <c r="H44" s="44"/>
      <c r="I44" s="44"/>
      <c r="J44" s="44"/>
      <c r="K44" s="44"/>
      <c r="L44" s="44"/>
    </row>
    <row r="45" spans="1:12">
      <c r="A45" s="44"/>
      <c r="B45" s="2030" t="s">
        <v>108</v>
      </c>
      <c r="C45" s="2031"/>
      <c r="D45" s="2031" t="s">
        <v>109</v>
      </c>
      <c r="E45" s="2031"/>
      <c r="F45" s="2031"/>
      <c r="G45" s="2031" t="s">
        <v>110</v>
      </c>
      <c r="H45" s="2031"/>
      <c r="I45" s="2031"/>
      <c r="J45" s="2031" t="s">
        <v>111</v>
      </c>
      <c r="K45" s="2032"/>
      <c r="L45" s="44"/>
    </row>
    <row r="46" spans="1:12">
      <c r="A46" s="44"/>
      <c r="B46" s="2049"/>
      <c r="C46" s="2050"/>
      <c r="D46" s="2006"/>
      <c r="E46" s="2006"/>
      <c r="F46" s="2006"/>
      <c r="G46" s="2006"/>
      <c r="H46" s="2006"/>
      <c r="I46" s="2006"/>
      <c r="J46" s="2007"/>
      <c r="K46" s="2008"/>
      <c r="L46" s="44"/>
    </row>
    <row r="47" spans="1:12">
      <c r="A47" s="74"/>
      <c r="B47" s="74"/>
      <c r="C47" s="75"/>
      <c r="D47" s="76"/>
      <c r="E47" s="76"/>
      <c r="F47" s="77"/>
      <c r="G47" s="74"/>
      <c r="H47" s="78"/>
      <c r="I47" s="74"/>
      <c r="J47" s="74"/>
      <c r="K47" s="74"/>
      <c r="L47" s="77"/>
    </row>
  </sheetData>
  <sheetProtection selectLockedCells="1"/>
  <mergeCells count="23">
    <mergeCell ref="A1:B1"/>
    <mergeCell ref="B5:G5"/>
    <mergeCell ref="H5:J5"/>
    <mergeCell ref="K5:L5"/>
    <mergeCell ref="A9:L9"/>
    <mergeCell ref="C1:G1"/>
    <mergeCell ref="I1:L1"/>
    <mergeCell ref="C2:G2"/>
    <mergeCell ref="I2:L2"/>
    <mergeCell ref="A4:C4"/>
    <mergeCell ref="D4:G4"/>
    <mergeCell ref="H4:J4"/>
    <mergeCell ref="K4:L4"/>
    <mergeCell ref="B46:C46"/>
    <mergeCell ref="D46:F46"/>
    <mergeCell ref="G46:I46"/>
    <mergeCell ref="J46:K46"/>
    <mergeCell ref="A2:B2"/>
    <mergeCell ref="A10:L43"/>
    <mergeCell ref="B45:C45"/>
    <mergeCell ref="D45:F45"/>
    <mergeCell ref="G45:I45"/>
    <mergeCell ref="J45:K45"/>
  </mergeCells>
  <printOptions horizontalCentered="1"/>
  <pageMargins left="0.25" right="0.25" top="0.75" bottom="0.75" header="0.3" footer="0.3"/>
  <pageSetup scale="90" orientation="portrait" verticalDpi="1200" r:id="rId1"/>
  <headerFooter>
    <oddHeader>&amp;L&amp;G&amp;C&amp;"-,Bold"Checking Aids</oddHeader>
    <oddFooter>&amp;L&amp;9 1AF0003 &amp;A&amp;C&amp;"-,Bold"&amp;9&amp;KFF0000Printed Copy Uncontrolled.  
Latest Edition on AMG Intranet Site (http://ride.amgeneralintranet.com)&amp;R&amp;9Rev &amp;D</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BE7E6-18C7-4D2C-8275-69BC3AE8BBEC}">
  <dimension ref="A1:J38"/>
  <sheetViews>
    <sheetView windowProtection="1" view="pageBreakPreview" zoomScale="130" zoomScaleNormal="100" zoomScaleSheetLayoutView="130" workbookViewId="0">
      <selection activeCell="L25" sqref="L25"/>
    </sheetView>
  </sheetViews>
  <sheetFormatPr baseColWidth="10" defaultColWidth="8.83203125" defaultRowHeight="15"/>
  <sheetData>
    <row r="1" spans="1:10">
      <c r="A1" s="705"/>
      <c r="B1" s="705"/>
      <c r="C1" s="705"/>
      <c r="D1" s="705"/>
      <c r="E1" s="705"/>
      <c r="F1" s="705"/>
      <c r="G1" s="705"/>
      <c r="H1" s="705"/>
      <c r="I1" s="705"/>
      <c r="J1" s="705"/>
    </row>
    <row r="2" spans="1:10">
      <c r="A2" s="705"/>
      <c r="B2" s="705"/>
      <c r="C2" s="705"/>
      <c r="D2" s="705"/>
      <c r="E2" s="705"/>
      <c r="F2" s="705"/>
      <c r="G2" s="705"/>
      <c r="H2" s="705"/>
      <c r="I2" s="705"/>
      <c r="J2" s="705"/>
    </row>
    <row r="3" spans="1:10">
      <c r="A3" s="705"/>
      <c r="B3" s="705"/>
      <c r="C3" s="705"/>
      <c r="D3" s="705"/>
      <c r="E3" s="705"/>
      <c r="F3" s="705"/>
      <c r="G3" s="705"/>
      <c r="H3" s="705"/>
      <c r="I3" s="705"/>
      <c r="J3" s="705"/>
    </row>
    <row r="4" spans="1:10">
      <c r="A4" s="705"/>
      <c r="B4" s="705"/>
      <c r="C4" s="705"/>
      <c r="D4" s="705"/>
      <c r="E4" s="705"/>
      <c r="F4" s="705"/>
      <c r="G4" s="705"/>
      <c r="H4" s="705"/>
      <c r="I4" s="705"/>
      <c r="J4" s="705"/>
    </row>
    <row r="5" spans="1:10">
      <c r="A5" s="705"/>
      <c r="B5" s="705"/>
      <c r="C5" s="705"/>
      <c r="D5" s="705"/>
      <c r="E5" s="705"/>
      <c r="F5" s="705"/>
      <c r="G5" s="705"/>
      <c r="H5" s="705"/>
      <c r="I5" s="705"/>
      <c r="J5" s="705"/>
    </row>
    <row r="6" spans="1:10">
      <c r="A6" s="705"/>
      <c r="B6" s="705"/>
      <c r="C6" s="705"/>
      <c r="D6" s="705"/>
      <c r="E6" s="705"/>
      <c r="F6" s="705"/>
      <c r="G6" s="705"/>
      <c r="H6" s="705"/>
      <c r="I6" s="705"/>
      <c r="J6" s="705"/>
    </row>
    <row r="7" spans="1:10">
      <c r="A7" s="705"/>
      <c r="B7" s="705"/>
      <c r="C7" s="705"/>
      <c r="D7" s="705"/>
      <c r="E7" s="705"/>
      <c r="F7" s="705"/>
      <c r="G7" s="705"/>
      <c r="H7" s="705"/>
      <c r="I7" s="705"/>
      <c r="J7" s="705"/>
    </row>
    <row r="8" spans="1:10">
      <c r="A8" s="705"/>
      <c r="B8" s="705"/>
      <c r="C8" s="705"/>
      <c r="D8" s="705"/>
      <c r="E8" s="705"/>
      <c r="F8" s="705"/>
      <c r="G8" s="705"/>
      <c r="H8" s="705"/>
      <c r="I8" s="705"/>
      <c r="J8" s="705"/>
    </row>
    <row r="9" spans="1:10">
      <c r="A9" s="705"/>
      <c r="B9" s="705"/>
      <c r="C9" s="705"/>
      <c r="D9" s="705"/>
      <c r="E9" s="705"/>
      <c r="F9" s="705"/>
      <c r="G9" s="705"/>
      <c r="H9" s="705"/>
      <c r="I9" s="705"/>
      <c r="J9" s="705"/>
    </row>
    <row r="10" spans="1:10">
      <c r="A10" s="705"/>
      <c r="B10" s="705"/>
      <c r="C10" s="705"/>
      <c r="D10" s="705"/>
      <c r="E10" s="705"/>
      <c r="F10" s="705"/>
      <c r="G10" s="705"/>
      <c r="H10" s="705"/>
      <c r="I10" s="705"/>
      <c r="J10" s="705"/>
    </row>
    <row r="11" spans="1:10">
      <c r="A11" s="705"/>
      <c r="B11" s="705"/>
      <c r="C11" s="705"/>
      <c r="D11" s="705"/>
      <c r="E11" s="705"/>
      <c r="F11" s="705"/>
      <c r="G11" s="705"/>
      <c r="H11" s="705"/>
      <c r="I11" s="705"/>
      <c r="J11" s="705"/>
    </row>
    <row r="12" spans="1:10">
      <c r="A12" s="705"/>
      <c r="B12" s="705"/>
      <c r="C12" s="705"/>
      <c r="D12" s="705"/>
      <c r="E12" s="705"/>
      <c r="F12" s="705"/>
      <c r="G12" s="705"/>
      <c r="H12" s="705"/>
      <c r="I12" s="705"/>
      <c r="J12" s="705"/>
    </row>
    <row r="13" spans="1:10">
      <c r="A13" s="705"/>
      <c r="B13" s="705"/>
      <c r="C13" s="705"/>
      <c r="D13" s="705"/>
      <c r="E13" s="705"/>
      <c r="F13" s="705"/>
      <c r="G13" s="705"/>
      <c r="H13" s="705"/>
      <c r="I13" s="705"/>
      <c r="J13" s="705"/>
    </row>
    <row r="14" spans="1:10">
      <c r="A14" s="705"/>
      <c r="B14" s="705"/>
      <c r="C14" s="705"/>
      <c r="D14" s="705"/>
      <c r="E14" s="705"/>
      <c r="F14" s="705"/>
      <c r="G14" s="705"/>
      <c r="H14" s="705"/>
      <c r="I14" s="705"/>
      <c r="J14" s="705"/>
    </row>
    <row r="15" spans="1:10">
      <c r="A15" s="705"/>
      <c r="B15" s="705"/>
      <c r="C15" s="705"/>
      <c r="D15" s="705"/>
      <c r="E15" s="705"/>
      <c r="F15" s="705"/>
      <c r="G15" s="705"/>
      <c r="H15" s="705"/>
      <c r="I15" s="705"/>
      <c r="J15" s="705"/>
    </row>
    <row r="16" spans="1:10">
      <c r="A16" s="705"/>
      <c r="B16" s="705"/>
      <c r="C16" s="705"/>
      <c r="D16" s="705"/>
      <c r="E16" s="705"/>
      <c r="F16" s="705"/>
      <c r="G16" s="705"/>
      <c r="H16" s="705"/>
      <c r="I16" s="705"/>
      <c r="J16" s="705"/>
    </row>
    <row r="17" spans="1:10">
      <c r="A17" s="705"/>
      <c r="B17" s="705"/>
      <c r="C17" s="705"/>
      <c r="D17" s="705"/>
      <c r="E17" s="705"/>
      <c r="F17" s="705"/>
      <c r="G17" s="705"/>
      <c r="H17" s="705"/>
      <c r="I17" s="705"/>
      <c r="J17" s="705"/>
    </row>
    <row r="18" spans="1:10">
      <c r="A18" s="705"/>
      <c r="B18" s="705"/>
      <c r="C18" s="705"/>
      <c r="D18" s="705"/>
      <c r="E18" s="705"/>
      <c r="F18" s="705"/>
      <c r="G18" s="705"/>
      <c r="H18" s="705"/>
      <c r="I18" s="705"/>
      <c r="J18" s="705"/>
    </row>
    <row r="19" spans="1:10">
      <c r="A19" s="705"/>
      <c r="B19" s="705"/>
      <c r="C19" s="705"/>
      <c r="D19" s="705"/>
      <c r="E19" s="705"/>
      <c r="F19" s="705"/>
      <c r="G19" s="705"/>
      <c r="H19" s="705"/>
      <c r="I19" s="705"/>
      <c r="J19" s="705"/>
    </row>
    <row r="20" spans="1:10">
      <c r="A20" s="705"/>
      <c r="B20" s="705"/>
      <c r="C20" s="705"/>
      <c r="D20" s="705"/>
      <c r="E20" s="705"/>
      <c r="F20" s="705"/>
      <c r="G20" s="705"/>
      <c r="H20" s="705"/>
      <c r="I20" s="705"/>
      <c r="J20" s="705"/>
    </row>
    <row r="21" spans="1:10">
      <c r="A21" s="705"/>
      <c r="B21" s="705"/>
      <c r="C21" s="705"/>
      <c r="D21" s="705"/>
      <c r="E21" s="705"/>
      <c r="F21" s="705"/>
      <c r="G21" s="705"/>
      <c r="H21" s="705"/>
      <c r="I21" s="705"/>
      <c r="J21" s="705"/>
    </row>
    <row r="22" spans="1:10">
      <c r="A22" s="705"/>
      <c r="B22" s="705"/>
      <c r="C22" s="705"/>
      <c r="D22" s="705"/>
      <c r="E22" s="705"/>
      <c r="F22" s="705"/>
      <c r="G22" s="705"/>
      <c r="H22" s="705"/>
      <c r="I22" s="705"/>
      <c r="J22" s="705"/>
    </row>
    <row r="23" spans="1:10">
      <c r="A23" s="705"/>
      <c r="B23" s="705"/>
      <c r="C23" s="705"/>
      <c r="D23" s="705"/>
      <c r="E23" s="705"/>
      <c r="F23" s="705"/>
      <c r="G23" s="705"/>
      <c r="H23" s="705"/>
      <c r="I23" s="705"/>
      <c r="J23" s="705"/>
    </row>
    <row r="24" spans="1:10">
      <c r="A24" s="705"/>
      <c r="B24" s="705"/>
      <c r="C24" s="705"/>
      <c r="D24" s="705"/>
      <c r="E24" s="705"/>
      <c r="F24" s="705"/>
      <c r="G24" s="705"/>
      <c r="H24" s="705"/>
      <c r="I24" s="705"/>
      <c r="J24" s="705"/>
    </row>
    <row r="25" spans="1:10">
      <c r="A25" s="705"/>
      <c r="B25" s="705"/>
      <c r="C25" s="705"/>
      <c r="D25" s="705"/>
      <c r="E25" s="705"/>
      <c r="F25" s="705"/>
      <c r="G25" s="705"/>
      <c r="H25" s="705"/>
      <c r="I25" s="705"/>
      <c r="J25" s="705"/>
    </row>
    <row r="26" spans="1:10">
      <c r="A26" s="705"/>
      <c r="B26" s="705"/>
      <c r="C26" s="705"/>
      <c r="D26" s="705"/>
      <c r="E26" s="705"/>
      <c r="F26" s="705"/>
      <c r="G26" s="705"/>
      <c r="H26" s="705"/>
      <c r="I26" s="705"/>
      <c r="J26" s="705"/>
    </row>
    <row r="27" spans="1:10">
      <c r="A27" s="705"/>
      <c r="B27" s="705"/>
      <c r="C27" s="705"/>
      <c r="D27" s="705"/>
      <c r="E27" s="705"/>
      <c r="F27" s="705"/>
      <c r="G27" s="705"/>
      <c r="H27" s="705"/>
      <c r="I27" s="705"/>
      <c r="J27" s="705"/>
    </row>
    <row r="28" spans="1:10">
      <c r="A28" s="705"/>
      <c r="B28" s="705"/>
      <c r="C28" s="705"/>
      <c r="D28" s="705"/>
      <c r="E28" s="705"/>
      <c r="F28" s="705"/>
      <c r="G28" s="705"/>
      <c r="H28" s="705"/>
      <c r="I28" s="705"/>
      <c r="J28" s="705"/>
    </row>
    <row r="29" spans="1:10">
      <c r="A29" s="705"/>
      <c r="B29" s="705"/>
      <c r="C29" s="705"/>
      <c r="D29" s="705"/>
      <c r="E29" s="705"/>
      <c r="F29" s="705"/>
      <c r="G29" s="705"/>
      <c r="H29" s="705"/>
      <c r="I29" s="705"/>
      <c r="J29" s="705"/>
    </row>
    <row r="30" spans="1:10">
      <c r="A30" s="705"/>
      <c r="B30" s="705"/>
      <c r="C30" s="705"/>
      <c r="D30" s="705"/>
      <c r="E30" s="705"/>
      <c r="F30" s="705"/>
      <c r="G30" s="705"/>
      <c r="H30" s="705"/>
      <c r="I30" s="705"/>
      <c r="J30" s="705"/>
    </row>
    <row r="31" spans="1:10">
      <c r="A31" s="705"/>
      <c r="B31" s="705"/>
      <c r="C31" s="705"/>
      <c r="D31" s="705"/>
      <c r="E31" s="705"/>
      <c r="F31" s="705"/>
      <c r="G31" s="705"/>
      <c r="H31" s="705"/>
      <c r="I31" s="705"/>
      <c r="J31" s="705"/>
    </row>
    <row r="32" spans="1:10">
      <c r="A32" s="705"/>
      <c r="B32" s="705"/>
      <c r="C32" s="705"/>
      <c r="D32" s="705"/>
      <c r="E32" s="705"/>
      <c r="F32" s="705"/>
      <c r="G32" s="705"/>
      <c r="H32" s="705"/>
      <c r="I32" s="705"/>
      <c r="J32" s="705"/>
    </row>
    <row r="33" spans="1:10">
      <c r="A33" s="705"/>
      <c r="B33" s="705"/>
      <c r="C33" s="705"/>
      <c r="D33" s="705"/>
      <c r="E33" s="705"/>
      <c r="F33" s="705"/>
      <c r="G33" s="705"/>
      <c r="H33" s="705"/>
      <c r="I33" s="705"/>
      <c r="J33" s="705"/>
    </row>
    <row r="34" spans="1:10">
      <c r="A34" s="705"/>
      <c r="B34" s="705"/>
      <c r="C34" s="705"/>
      <c r="D34" s="705"/>
      <c r="E34" s="705"/>
      <c r="F34" s="705"/>
      <c r="G34" s="705"/>
      <c r="H34" s="705"/>
      <c r="I34" s="705"/>
      <c r="J34" s="705"/>
    </row>
    <row r="35" spans="1:10">
      <c r="A35" s="705"/>
      <c r="B35" s="705"/>
      <c r="C35" s="705"/>
      <c r="D35" s="705"/>
      <c r="E35" s="705"/>
      <c r="F35" s="705"/>
      <c r="G35" s="705"/>
      <c r="H35" s="705"/>
      <c r="I35" s="705"/>
      <c r="J35" s="705"/>
    </row>
    <row r="36" spans="1:10">
      <c r="A36" s="705"/>
      <c r="B36" s="705"/>
      <c r="C36" s="705"/>
      <c r="D36" s="705"/>
      <c r="E36" s="705"/>
      <c r="F36" s="705"/>
      <c r="G36" s="705"/>
      <c r="H36" s="705"/>
      <c r="I36" s="705"/>
      <c r="J36" s="705"/>
    </row>
    <row r="37" spans="1:10">
      <c r="A37" s="705"/>
      <c r="B37" s="705"/>
      <c r="C37" s="705"/>
      <c r="D37" s="705"/>
      <c r="E37" s="705"/>
      <c r="F37" s="705"/>
      <c r="G37" s="705"/>
      <c r="H37" s="705"/>
      <c r="I37" s="705"/>
      <c r="J37" s="705"/>
    </row>
    <row r="38" spans="1:10">
      <c r="A38" s="705"/>
      <c r="B38" s="705"/>
      <c r="C38" s="705"/>
      <c r="D38" s="705"/>
      <c r="E38" s="705"/>
      <c r="F38" s="705"/>
      <c r="G38" s="705"/>
      <c r="H38" s="705"/>
      <c r="I38" s="705"/>
      <c r="J38" s="705"/>
    </row>
  </sheetData>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O67"/>
  <sheetViews>
    <sheetView windowProtection="1" showGridLines="0" showRuler="0" view="pageLayout" zoomScaleNormal="130" zoomScaleSheetLayoutView="100" workbookViewId="0">
      <selection activeCell="C33" sqref="C33"/>
    </sheetView>
  </sheetViews>
  <sheetFormatPr baseColWidth="10" defaultColWidth="9.1640625" defaultRowHeight="15"/>
  <cols>
    <col min="1" max="1" width="2.1640625" customWidth="1"/>
    <col min="2" max="41" width="2.5" customWidth="1"/>
    <col min="42" max="42" width="2.1640625" customWidth="1"/>
  </cols>
  <sheetData>
    <row r="1" spans="2:41" ht="7.25" customHeight="1"/>
    <row r="2" spans="2:41" ht="12.25" customHeight="1">
      <c r="B2" s="1036" t="s">
        <v>29</v>
      </c>
      <c r="C2" s="1036"/>
      <c r="D2" s="1036"/>
      <c r="E2" s="1036"/>
      <c r="F2" s="2077" t="str">
        <f>IF(ISBLANK(Information!D18),"",Information!D18)</f>
        <v/>
      </c>
      <c r="G2" s="2078"/>
      <c r="H2" s="2078"/>
      <c r="I2" s="2078"/>
      <c r="J2" s="2078"/>
      <c r="K2" s="2078"/>
      <c r="L2" s="2078"/>
      <c r="M2" s="2078"/>
      <c r="N2" s="2078"/>
      <c r="O2" s="2078"/>
      <c r="P2" s="2078"/>
      <c r="Q2" s="2078"/>
      <c r="R2" s="2079"/>
      <c r="S2" s="1036" t="s">
        <v>84</v>
      </c>
      <c r="T2" s="1036"/>
      <c r="U2" s="1036"/>
      <c r="V2" s="1036"/>
      <c r="W2" s="1036"/>
      <c r="X2" s="1036"/>
      <c r="Y2" s="1036"/>
      <c r="Z2" s="1036"/>
      <c r="AA2" s="2077" t="str">
        <f>IF(ISBLANK(Information!D19),"",Information!D19)</f>
        <v/>
      </c>
      <c r="AB2" s="2078"/>
      <c r="AC2" s="2078"/>
      <c r="AD2" s="2078"/>
      <c r="AE2" s="2078"/>
      <c r="AF2" s="2078"/>
      <c r="AG2" s="2079"/>
      <c r="AH2" s="1036" t="s">
        <v>78</v>
      </c>
      <c r="AI2" s="1036"/>
      <c r="AJ2" s="1036"/>
      <c r="AK2" s="1036"/>
      <c r="AL2" s="2146" t="str">
        <f>IF(ISBLANK(Information!D20),"",Information!D20)</f>
        <v/>
      </c>
      <c r="AM2" s="2147"/>
      <c r="AN2" s="2147"/>
      <c r="AO2" s="2148"/>
    </row>
    <row r="3" spans="2:41" ht="12.25" customHeight="1">
      <c r="B3" s="1036" t="s">
        <v>30</v>
      </c>
      <c r="C3" s="1036"/>
      <c r="D3" s="1036"/>
      <c r="E3" s="1036"/>
      <c r="F3" s="1036"/>
      <c r="G3" s="2077">
        <f>Information!D22</f>
        <v>0</v>
      </c>
      <c r="H3" s="2078"/>
      <c r="I3" s="2078"/>
      <c r="J3" s="2078"/>
      <c r="K3" s="2078"/>
      <c r="L3" s="2078"/>
      <c r="M3" s="2078"/>
      <c r="N3" s="2078"/>
      <c r="O3" s="2078"/>
      <c r="P3" s="2078"/>
      <c r="Q3" s="2078"/>
      <c r="R3" s="2079"/>
      <c r="S3" s="1036" t="s">
        <v>35</v>
      </c>
      <c r="T3" s="1036"/>
      <c r="U3" s="1036"/>
      <c r="V3" s="1036"/>
      <c r="W3" s="1036"/>
      <c r="X3" s="1036"/>
      <c r="Y3" s="1036"/>
      <c r="Z3" s="1036"/>
      <c r="AA3" s="2077" t="str">
        <f>IF(ISBLANK(Information!D23),"",Information!D23)</f>
        <v/>
      </c>
      <c r="AB3" s="2078"/>
      <c r="AC3" s="2078"/>
      <c r="AD3" s="2078"/>
      <c r="AE3" s="2078"/>
      <c r="AF3" s="2078"/>
      <c r="AG3" s="2079"/>
      <c r="AH3" s="1036" t="s">
        <v>38</v>
      </c>
      <c r="AI3" s="1036"/>
      <c r="AJ3" s="1036"/>
      <c r="AK3" s="1036"/>
      <c r="AL3" s="2119" t="str">
        <f>IF(ISBLANK(Information!D24),"",Information!D24)</f>
        <v/>
      </c>
      <c r="AM3" s="2120"/>
      <c r="AN3" s="2120"/>
      <c r="AO3" s="2121"/>
    </row>
    <row r="4" spans="2:41" ht="12.25" customHeight="1">
      <c r="B4" s="1036" t="s">
        <v>33</v>
      </c>
      <c r="C4" s="1036"/>
      <c r="D4" s="1036"/>
      <c r="E4" s="1036"/>
      <c r="F4" s="1036"/>
      <c r="G4" s="1036"/>
      <c r="H4" s="2077">
        <f>Information!D25</f>
        <v>0</v>
      </c>
      <c r="I4" s="2078"/>
      <c r="J4" s="2078"/>
      <c r="K4" s="2078"/>
      <c r="L4" s="2078"/>
      <c r="M4" s="2078"/>
      <c r="N4" s="2078"/>
      <c r="O4" s="2078"/>
      <c r="P4" s="2078"/>
      <c r="Q4" s="2078"/>
      <c r="R4" s="2079"/>
      <c r="S4" s="1036" t="s">
        <v>36</v>
      </c>
      <c r="T4" s="1036"/>
      <c r="U4" s="1036"/>
      <c r="V4" s="1036"/>
      <c r="W4" s="1036"/>
      <c r="X4" s="1036"/>
      <c r="Y4" s="1036"/>
      <c r="Z4" s="1036"/>
      <c r="AA4" s="2077" t="str">
        <f>IF(ISBLANK(Information!D26),"",Information!D26)</f>
        <v/>
      </c>
      <c r="AB4" s="2078"/>
      <c r="AC4" s="2078"/>
      <c r="AD4" s="2078"/>
      <c r="AE4" s="2078"/>
      <c r="AF4" s="2078"/>
      <c r="AG4" s="2079"/>
      <c r="AH4" s="1036" t="s">
        <v>38</v>
      </c>
      <c r="AI4" s="1036"/>
      <c r="AJ4" s="1036"/>
      <c r="AK4" s="1036"/>
      <c r="AL4" s="2119"/>
      <c r="AM4" s="2120"/>
      <c r="AN4" s="2120"/>
      <c r="AO4" s="2121"/>
    </row>
    <row r="5" spans="2:41" ht="12.25" customHeight="1">
      <c r="B5" s="1036" t="s">
        <v>31</v>
      </c>
      <c r="C5" s="1036"/>
      <c r="D5" s="1036"/>
      <c r="E5" s="1036"/>
      <c r="F5" s="1036"/>
      <c r="G5" s="1036"/>
      <c r="H5" s="1036"/>
      <c r="I5" s="2077">
        <f>Information!D27</f>
        <v>0</v>
      </c>
      <c r="J5" s="2078"/>
      <c r="K5" s="2078"/>
      <c r="L5" s="2078"/>
      <c r="M5" s="2078"/>
      <c r="N5" s="2078"/>
      <c r="O5" s="2078"/>
      <c r="P5" s="2078"/>
      <c r="Q5" s="2078"/>
      <c r="R5" s="2079"/>
      <c r="S5" s="3"/>
      <c r="AH5" s="3"/>
      <c r="AL5" s="103"/>
      <c r="AM5" s="103"/>
      <c r="AN5" s="103"/>
      <c r="AO5" s="103"/>
    </row>
    <row r="6" spans="2:41" ht="12.25" customHeight="1">
      <c r="B6" s="1036" t="s">
        <v>32</v>
      </c>
      <c r="C6" s="1036"/>
      <c r="D6" s="1036"/>
      <c r="E6" s="1036"/>
      <c r="F6" s="1036"/>
      <c r="G6" s="1036"/>
      <c r="H6" s="1036"/>
      <c r="I6" s="1036"/>
      <c r="J6" s="1036"/>
      <c r="K6" s="2077"/>
      <c r="L6" s="2078"/>
      <c r="M6" s="2078"/>
      <c r="N6" s="2078"/>
      <c r="O6" s="2078"/>
      <c r="P6" s="2078"/>
      <c r="Q6" s="2078"/>
      <c r="R6" s="2079"/>
      <c r="S6" s="1036" t="s">
        <v>37</v>
      </c>
      <c r="T6" s="1036"/>
      <c r="U6" s="1036"/>
      <c r="V6" s="1036"/>
      <c r="W6" s="1036"/>
      <c r="X6" s="1036"/>
      <c r="Y6" s="1036"/>
      <c r="Z6" s="1036"/>
      <c r="AA6" s="2119" t="str">
        <f>IF(ISBLANK(Information!D29),"",Information!D29)</f>
        <v/>
      </c>
      <c r="AB6" s="2120"/>
      <c r="AC6" s="2120"/>
      <c r="AD6" s="2120"/>
      <c r="AE6" s="2120"/>
      <c r="AF6" s="2120"/>
      <c r="AG6" s="2121"/>
      <c r="AH6" s="1036" t="s">
        <v>39</v>
      </c>
      <c r="AI6" s="1036"/>
      <c r="AJ6" s="1036"/>
      <c r="AK6" s="1036"/>
      <c r="AL6" s="2122" t="str">
        <f>IF(ISBLANK(Information!D30),"",Information!D30)</f>
        <v/>
      </c>
      <c r="AM6" s="2123"/>
      <c r="AN6" s="2123"/>
      <c r="AO6" s="2124"/>
    </row>
    <row r="7" spans="2:41" ht="12.25" customHeight="1">
      <c r="B7" s="1036" t="s">
        <v>34</v>
      </c>
      <c r="C7" s="1036"/>
      <c r="D7" s="1036"/>
      <c r="E7" s="1036"/>
      <c r="F7" s="1036"/>
      <c r="G7" s="1036"/>
      <c r="H7" s="1036"/>
      <c r="I7" s="1036"/>
      <c r="J7" s="1036"/>
      <c r="K7" s="2077" t="str">
        <f>IF(ISBLANK(Information!D31),"",Information!D31)</f>
        <v/>
      </c>
      <c r="L7" s="2078"/>
      <c r="M7" s="2078"/>
      <c r="N7" s="2078"/>
      <c r="O7" s="2078"/>
      <c r="P7" s="2078"/>
      <c r="Q7" s="2078"/>
      <c r="R7" s="2079"/>
      <c r="U7" s="1036" t="s">
        <v>38</v>
      </c>
      <c r="V7" s="1036"/>
      <c r="W7" s="1036"/>
      <c r="X7" s="1036"/>
      <c r="Y7" s="2119" t="str">
        <f>IF(ISBLANK(Information!D32),"",Information!D32)</f>
        <v/>
      </c>
      <c r="Z7" s="2120"/>
      <c r="AA7" s="2120"/>
      <c r="AB7" s="2121"/>
    </row>
    <row r="8" spans="2:41" ht="6.5" customHeight="1">
      <c r="B8" s="214"/>
      <c r="C8" s="214"/>
      <c r="D8" s="214"/>
      <c r="E8" s="214"/>
      <c r="F8" s="214"/>
      <c r="G8" s="214"/>
      <c r="H8" s="214"/>
      <c r="I8" s="214"/>
      <c r="J8" s="214"/>
      <c r="K8" s="215"/>
      <c r="L8" s="215"/>
      <c r="M8" s="215"/>
      <c r="N8" s="215"/>
      <c r="O8" s="215"/>
      <c r="P8" s="215"/>
      <c r="Q8" s="215"/>
      <c r="R8" s="215"/>
      <c r="U8" s="214"/>
      <c r="V8" s="214"/>
      <c r="W8" s="214"/>
      <c r="X8" s="214"/>
      <c r="Y8" s="213"/>
      <c r="Z8" s="213"/>
      <c r="AA8" s="213"/>
      <c r="AB8" s="213"/>
    </row>
    <row r="9" spans="2:41" ht="11.5" customHeight="1">
      <c r="E9" s="2136" t="s">
        <v>479</v>
      </c>
      <c r="F9" s="2136"/>
      <c r="G9" s="2136"/>
      <c r="H9" s="2136"/>
      <c r="I9" s="2136"/>
      <c r="J9" s="2136"/>
      <c r="K9" s="2136"/>
      <c r="L9" s="2136"/>
      <c r="M9" s="2136"/>
      <c r="N9" s="2136"/>
      <c r="O9" s="2136"/>
      <c r="P9" s="2136"/>
      <c r="Q9" s="2136"/>
      <c r="R9" s="2136"/>
      <c r="S9" s="2136"/>
      <c r="T9" s="214"/>
      <c r="U9" s="214"/>
      <c r="V9" s="214"/>
      <c r="W9" s="215"/>
      <c r="X9" s="6"/>
      <c r="Y9" s="2080" t="s">
        <v>23</v>
      </c>
      <c r="Z9" s="2075"/>
      <c r="AA9" s="3"/>
      <c r="AB9" s="6"/>
      <c r="AC9" s="2080" t="s">
        <v>24</v>
      </c>
      <c r="AD9" s="2075"/>
      <c r="AE9" s="3"/>
      <c r="AF9" s="6"/>
      <c r="AG9" s="2080" t="s">
        <v>67</v>
      </c>
      <c r="AH9" s="2075"/>
    </row>
    <row r="10" spans="2:41" ht="7.25" customHeight="1" thickBot="1"/>
    <row r="11" spans="2:41" ht="16" thickBot="1">
      <c r="B11" s="2143" t="s">
        <v>83</v>
      </c>
      <c r="C11" s="2144"/>
      <c r="D11" s="2144"/>
      <c r="E11" s="2144"/>
      <c r="F11" s="2144"/>
      <c r="G11" s="2144"/>
      <c r="H11" s="2144"/>
      <c r="I11" s="2144"/>
      <c r="J11" s="2144"/>
      <c r="K11" s="2144"/>
      <c r="L11" s="2144"/>
      <c r="M11" s="2144"/>
      <c r="N11" s="2144"/>
      <c r="O11" s="2144"/>
      <c r="P11" s="2144"/>
      <c r="Q11" s="2144"/>
      <c r="R11" s="2144"/>
      <c r="S11" s="2144"/>
      <c r="T11" s="2144"/>
      <c r="U11" s="2145"/>
      <c r="V11" s="2143" t="s">
        <v>81</v>
      </c>
      <c r="W11" s="2144"/>
      <c r="X11" s="2144"/>
      <c r="Y11" s="2144"/>
      <c r="Z11" s="2144"/>
      <c r="AA11" s="2144"/>
      <c r="AB11" s="2144"/>
      <c r="AC11" s="2144"/>
      <c r="AD11" s="2144"/>
      <c r="AE11" s="2144"/>
      <c r="AF11" s="2144"/>
      <c r="AG11" s="2144"/>
      <c r="AH11" s="2144"/>
      <c r="AI11" s="2144"/>
      <c r="AJ11" s="2144"/>
      <c r="AK11" s="2144"/>
      <c r="AL11" s="2144"/>
      <c r="AM11" s="2144"/>
      <c r="AN11" s="2144"/>
      <c r="AO11" s="2145"/>
    </row>
    <row r="12" spans="2:41" ht="12.25" customHeight="1">
      <c r="B12" s="2134" t="s">
        <v>72</v>
      </c>
      <c r="C12" s="2135"/>
      <c r="D12" s="2135"/>
      <c r="E12" s="2135"/>
      <c r="F12" s="2135"/>
      <c r="G12" s="2135"/>
      <c r="H12" s="2135"/>
      <c r="I12" s="2135"/>
      <c r="J12" s="2135"/>
      <c r="K12" s="2135"/>
      <c r="L12" s="2135"/>
      <c r="M12" s="2135"/>
      <c r="N12" s="2135" t="s">
        <v>40</v>
      </c>
      <c r="O12" s="2135"/>
      <c r="P12" s="2135"/>
      <c r="Q12" s="2135"/>
      <c r="R12" s="2135"/>
      <c r="S12" s="2135"/>
      <c r="T12" s="2135"/>
      <c r="U12" s="2137"/>
      <c r="V12" s="1036" t="s">
        <v>45</v>
      </c>
      <c r="W12" s="1036"/>
      <c r="X12" s="1036"/>
      <c r="Y12" s="1036"/>
      <c r="Z12" s="1036"/>
      <c r="AA12" s="1036"/>
      <c r="AB12" s="1036"/>
      <c r="AC12" s="1036"/>
      <c r="AD12" s="1036"/>
      <c r="AE12" s="1036"/>
      <c r="AF12" s="1036"/>
      <c r="AG12" s="1036"/>
      <c r="AH12" s="1036"/>
      <c r="AI12" s="1036"/>
      <c r="AJ12" s="1036"/>
      <c r="AK12" s="1036"/>
      <c r="AL12" s="1036"/>
      <c r="AM12" s="1036"/>
      <c r="AN12" s="1036"/>
      <c r="AO12" s="2118"/>
    </row>
    <row r="13" spans="2:41" ht="12.25" customHeight="1">
      <c r="B13" s="2132" t="str">
        <f>IF(ISBLANK(Information!D2),"",Information!D2)</f>
        <v/>
      </c>
      <c r="C13" s="2133"/>
      <c r="D13" s="2133"/>
      <c r="E13" s="2133"/>
      <c r="F13" s="2133"/>
      <c r="G13" s="2133"/>
      <c r="H13" s="2133"/>
      <c r="I13" s="2133"/>
      <c r="J13" s="2133"/>
      <c r="K13" s="2133"/>
      <c r="L13" s="2133"/>
      <c r="M13" s="2133"/>
      <c r="N13" s="2133" t="str">
        <f>IF(ISBLANK(Information!D3),"",Information!D3)</f>
        <v/>
      </c>
      <c r="O13" s="2133"/>
      <c r="P13" s="2133"/>
      <c r="Q13" s="2133"/>
      <c r="R13" s="2133"/>
      <c r="S13" s="2133"/>
      <c r="T13" s="2133"/>
      <c r="U13" s="1038"/>
      <c r="V13" s="2078" t="str">
        <f>IF(ISBLANK(Information!D37),"",Information!D37)</f>
        <v/>
      </c>
      <c r="W13" s="2078"/>
      <c r="X13" s="2078"/>
      <c r="Y13" s="2078"/>
      <c r="Z13" s="2078"/>
      <c r="AA13" s="2078"/>
      <c r="AB13" s="2078"/>
      <c r="AC13" s="2078"/>
      <c r="AD13" s="2078"/>
      <c r="AE13" s="2078"/>
      <c r="AF13" s="2078"/>
      <c r="AG13" s="2078"/>
      <c r="AH13" s="2078"/>
      <c r="AI13" s="2078"/>
      <c r="AJ13" s="2078"/>
      <c r="AK13" s="2078"/>
      <c r="AL13" s="2078"/>
      <c r="AM13" s="2078"/>
      <c r="AN13" s="2078"/>
      <c r="AO13" s="1058"/>
    </row>
    <row r="14" spans="2:41" ht="12.25" customHeight="1">
      <c r="B14" s="2138" t="s">
        <v>41</v>
      </c>
      <c r="C14" s="2139"/>
      <c r="D14" s="2139"/>
      <c r="E14" s="2139"/>
      <c r="F14" s="2139"/>
      <c r="G14" s="2139"/>
      <c r="H14" s="2139"/>
      <c r="I14" s="2139"/>
      <c r="J14" s="2139"/>
      <c r="K14" s="2139"/>
      <c r="L14" s="2139"/>
      <c r="M14" s="2139"/>
      <c r="N14" s="2139"/>
      <c r="O14" s="2139"/>
      <c r="P14" s="2139"/>
      <c r="Q14" s="2139"/>
      <c r="R14" s="2139"/>
      <c r="S14" s="2139"/>
      <c r="T14" s="2139"/>
      <c r="U14" s="2140"/>
      <c r="V14" s="1036" t="s">
        <v>448</v>
      </c>
      <c r="W14" s="1036"/>
      <c r="X14" s="1036"/>
      <c r="Y14" s="1036"/>
      <c r="Z14" s="1036"/>
      <c r="AA14" s="1036"/>
      <c r="AB14" s="1036"/>
      <c r="AC14" s="1036"/>
      <c r="AD14" s="1036"/>
      <c r="AE14" s="1036"/>
      <c r="AF14" s="1036"/>
      <c r="AG14" s="1036"/>
      <c r="AH14" s="1036"/>
      <c r="AI14" s="1036"/>
      <c r="AJ14" s="1036"/>
      <c r="AK14" s="1036"/>
      <c r="AL14" s="1036"/>
      <c r="AM14" s="1036"/>
      <c r="AN14" s="1036"/>
      <c r="AO14" s="2118"/>
    </row>
    <row r="15" spans="2:41" ht="12.25" customHeight="1">
      <c r="B15" s="2132" t="str">
        <f>IF(ISBLANK(Information!D4),"",Information!D4)</f>
        <v/>
      </c>
      <c r="C15" s="2133"/>
      <c r="D15" s="2133"/>
      <c r="E15" s="2133"/>
      <c r="F15" s="2133"/>
      <c r="G15" s="2133"/>
      <c r="H15" s="2133"/>
      <c r="I15" s="2133"/>
      <c r="J15" s="2133"/>
      <c r="K15" s="2133"/>
      <c r="L15" s="2133"/>
      <c r="M15" s="2133"/>
      <c r="N15" s="2133"/>
      <c r="O15" s="2133"/>
      <c r="P15" s="2133"/>
      <c r="Q15" s="2133"/>
      <c r="R15" s="2133"/>
      <c r="S15" s="2133"/>
      <c r="T15" s="2133"/>
      <c r="U15" s="1038"/>
      <c r="V15" s="2078" t="str">
        <f>IF(ISBLANK(Information!D38),"",Information!D38)</f>
        <v/>
      </c>
      <c r="W15" s="2078"/>
      <c r="X15" s="2078"/>
      <c r="Y15" s="2078"/>
      <c r="Z15" s="2078"/>
      <c r="AA15" s="2078"/>
      <c r="AB15" s="2078"/>
      <c r="AC15" s="2078"/>
      <c r="AD15" s="2078"/>
      <c r="AE15" s="2078"/>
      <c r="AF15" s="2078"/>
      <c r="AG15" s="2078"/>
      <c r="AH15" s="2078"/>
      <c r="AI15" s="2078"/>
      <c r="AJ15" s="2078"/>
      <c r="AK15" s="2078"/>
      <c r="AL15" s="2078"/>
      <c r="AM15" s="2078"/>
      <c r="AN15" s="2078"/>
      <c r="AO15" s="1058"/>
    </row>
    <row r="16" spans="2:41" ht="12.25" customHeight="1">
      <c r="B16" s="2141" t="s">
        <v>42</v>
      </c>
      <c r="C16" s="2069"/>
      <c r="D16" s="2069"/>
      <c r="E16" s="2069"/>
      <c r="F16" s="2069"/>
      <c r="G16" s="2069"/>
      <c r="H16" s="2069"/>
      <c r="I16" s="2069"/>
      <c r="J16" s="2070"/>
      <c r="K16" s="2068" t="s">
        <v>44</v>
      </c>
      <c r="L16" s="2069"/>
      <c r="M16" s="2069"/>
      <c r="N16" s="2070"/>
      <c r="O16" s="2068" t="s">
        <v>43</v>
      </c>
      <c r="P16" s="2069"/>
      <c r="Q16" s="2070"/>
      <c r="R16" s="2068" t="s">
        <v>461</v>
      </c>
      <c r="S16" s="2069"/>
      <c r="T16" s="2069"/>
      <c r="U16" s="2071"/>
      <c r="V16" s="1036" t="s">
        <v>46</v>
      </c>
      <c r="W16" s="1036"/>
      <c r="X16" s="1036"/>
      <c r="Y16" s="1036"/>
      <c r="Z16" s="1036"/>
      <c r="AA16" s="1036"/>
      <c r="AB16" s="1036"/>
      <c r="AC16" s="1036"/>
      <c r="AD16" s="1036"/>
      <c r="AE16" s="1036"/>
      <c r="AF16" s="1036"/>
      <c r="AG16" s="1036"/>
      <c r="AH16" s="1036"/>
      <c r="AI16" s="1036"/>
      <c r="AJ16" s="1036"/>
      <c r="AK16" s="1036"/>
      <c r="AL16" s="1036"/>
      <c r="AM16" s="1036"/>
      <c r="AN16" s="1036"/>
      <c r="AO16" s="2118"/>
    </row>
    <row r="17" spans="2:41" ht="12.25" customHeight="1" thickBot="1">
      <c r="B17" s="2142" t="str">
        <f>IF(ISBLANK(Information!D5),"",Information!D5)</f>
        <v/>
      </c>
      <c r="C17" s="2066"/>
      <c r="D17" s="2066"/>
      <c r="E17" s="2066"/>
      <c r="F17" s="2066"/>
      <c r="G17" s="2066"/>
      <c r="H17" s="2066"/>
      <c r="I17" s="2066"/>
      <c r="J17" s="2067"/>
      <c r="K17" s="2065" t="str">
        <f>IF(ISBLANK(Information!D6),"",Information!D6)</f>
        <v/>
      </c>
      <c r="L17" s="2066"/>
      <c r="M17" s="2066"/>
      <c r="N17" s="2067"/>
      <c r="O17" s="2065" t="str">
        <f>IF(ISBLANK(Information!D7),"",Information!D7)</f>
        <v/>
      </c>
      <c r="P17" s="2066"/>
      <c r="Q17" s="2067"/>
      <c r="R17" s="2072" t="str">
        <f>IF(ISBLANK(Information!D8),"",Information!D8)</f>
        <v/>
      </c>
      <c r="S17" s="2073"/>
      <c r="T17" s="2073"/>
      <c r="U17" s="2074"/>
      <c r="V17" s="2066" t="str">
        <f>IF(ISBLANK(Information!D39),"",Information!D39)</f>
        <v/>
      </c>
      <c r="W17" s="2066"/>
      <c r="X17" s="2066"/>
      <c r="Y17" s="2066"/>
      <c r="Z17" s="2066"/>
      <c r="AA17" s="2066"/>
      <c r="AB17" s="2066"/>
      <c r="AC17" s="2066"/>
      <c r="AD17" s="2066"/>
      <c r="AE17" s="2066"/>
      <c r="AF17" s="2066"/>
      <c r="AG17" s="2066"/>
      <c r="AH17" s="2066"/>
      <c r="AI17" s="2066"/>
      <c r="AJ17" s="2066"/>
      <c r="AK17" s="2066"/>
      <c r="AL17" s="2066"/>
      <c r="AM17" s="2066"/>
      <c r="AN17" s="2066"/>
      <c r="AO17" s="2125"/>
    </row>
    <row r="18" spans="2:41" ht="7.25" customHeight="1">
      <c r="B18" s="3"/>
      <c r="C18" s="3"/>
      <c r="D18" s="3"/>
      <c r="E18" s="3"/>
      <c r="F18" s="3"/>
      <c r="G18" s="3"/>
      <c r="H18" s="3"/>
      <c r="I18" s="3"/>
      <c r="J18" s="3"/>
      <c r="K18" s="3"/>
      <c r="L18" s="3"/>
      <c r="M18" s="3"/>
      <c r="N18" s="3"/>
      <c r="O18" s="3"/>
      <c r="P18" s="3"/>
      <c r="Q18" s="3"/>
      <c r="R18" s="3"/>
      <c r="S18" s="3"/>
      <c r="T18" s="3"/>
      <c r="V18" s="3"/>
      <c r="W18" s="3"/>
      <c r="X18" s="3"/>
      <c r="Y18" s="3"/>
      <c r="Z18" s="3"/>
      <c r="AA18" s="3"/>
      <c r="AB18" s="3"/>
      <c r="AC18" s="3"/>
      <c r="AD18" s="3"/>
      <c r="AE18" s="3"/>
      <c r="AF18" s="3"/>
      <c r="AG18" s="3"/>
      <c r="AH18" s="3"/>
      <c r="AI18" s="3"/>
      <c r="AJ18" s="3"/>
      <c r="AK18" s="3"/>
      <c r="AL18" s="3"/>
      <c r="AM18" s="3"/>
      <c r="AN18" s="3"/>
      <c r="AO18" s="3"/>
    </row>
    <row r="19" spans="2:41" ht="12.25" customHeight="1">
      <c r="B19" s="3"/>
      <c r="C19" s="3"/>
      <c r="D19" s="2075" t="s">
        <v>47</v>
      </c>
      <c r="E19" s="2075"/>
      <c r="F19" s="2075"/>
      <c r="G19" s="2075"/>
      <c r="H19" s="2075"/>
      <c r="I19" s="2075"/>
      <c r="J19" s="2075"/>
      <c r="K19" s="2075"/>
      <c r="L19" s="2075"/>
      <c r="M19" s="2075"/>
      <c r="N19" s="2075"/>
      <c r="O19" s="2075"/>
      <c r="P19" s="2075"/>
      <c r="Q19" s="2075"/>
      <c r="R19" s="2075"/>
      <c r="S19" s="2075"/>
      <c r="T19" s="2075"/>
      <c r="U19" s="2075"/>
      <c r="V19" s="2075"/>
      <c r="W19" s="3"/>
      <c r="X19" s="6"/>
      <c r="Y19" s="2080" t="s">
        <v>23</v>
      </c>
      <c r="Z19" s="2075"/>
      <c r="AA19" s="3"/>
      <c r="AB19" s="6"/>
      <c r="AC19" s="2080" t="s">
        <v>24</v>
      </c>
      <c r="AD19" s="2075"/>
      <c r="AE19" s="3"/>
      <c r="AF19" s="6"/>
      <c r="AG19" s="2080" t="s">
        <v>67</v>
      </c>
      <c r="AH19" s="2075"/>
      <c r="AI19" s="3"/>
      <c r="AJ19" s="3"/>
      <c r="AK19" s="3"/>
      <c r="AL19" s="3"/>
      <c r="AM19" s="3"/>
      <c r="AN19" s="3"/>
      <c r="AO19" s="3"/>
    </row>
    <row r="20" spans="2:41" ht="12.25" customHeight="1">
      <c r="B20" s="3"/>
      <c r="C20" s="3"/>
      <c r="D20" s="2126" t="s">
        <v>48</v>
      </c>
      <c r="E20" s="2126"/>
      <c r="F20" s="2126"/>
      <c r="G20" s="2126"/>
      <c r="H20" s="2126"/>
      <c r="I20" s="2126"/>
      <c r="J20" s="2126"/>
      <c r="K20" s="2126"/>
      <c r="L20" s="2126"/>
      <c r="M20" s="2126"/>
      <c r="N20" s="2126"/>
      <c r="O20" s="2126"/>
      <c r="P20" s="2126"/>
      <c r="Q20" s="2126"/>
      <c r="R20" s="2126"/>
      <c r="S20" s="2126"/>
      <c r="T20" s="2126"/>
      <c r="U20" s="2126"/>
      <c r="V20" s="2126"/>
      <c r="W20" s="3"/>
      <c r="X20" s="6"/>
      <c r="Y20" s="2080" t="s">
        <v>23</v>
      </c>
      <c r="Z20" s="2075"/>
      <c r="AA20" s="3"/>
      <c r="AB20" s="6"/>
      <c r="AC20" s="2080" t="s">
        <v>24</v>
      </c>
      <c r="AD20" s="2075"/>
      <c r="AE20" s="3"/>
      <c r="AF20" s="6"/>
      <c r="AG20" s="2080" t="s">
        <v>67</v>
      </c>
      <c r="AH20" s="2075"/>
      <c r="AI20" s="3"/>
      <c r="AJ20" s="3"/>
      <c r="AK20" s="3"/>
      <c r="AL20" s="3"/>
      <c r="AM20" s="3"/>
      <c r="AN20" s="3"/>
      <c r="AO20" s="3"/>
    </row>
    <row r="21" spans="2:41" ht="7.25" customHeight="1"/>
    <row r="22" spans="2:41">
      <c r="B22" s="2081" t="s">
        <v>0</v>
      </c>
      <c r="C22" s="2081"/>
      <c r="D22" s="2081"/>
      <c r="E22" s="2081"/>
      <c r="F22" s="2081"/>
      <c r="G22" s="2081"/>
      <c r="H22" s="2081"/>
      <c r="I22" s="2081"/>
      <c r="J22" s="2081"/>
      <c r="K22" s="2081"/>
      <c r="L22" s="2081"/>
      <c r="M22" s="2081"/>
      <c r="N22" s="2081"/>
      <c r="O22" s="2081"/>
      <c r="P22" s="2081"/>
      <c r="Q22" s="2081"/>
      <c r="R22" s="2081"/>
      <c r="S22" s="2081"/>
      <c r="T22" s="2081"/>
      <c r="U22" s="2081"/>
      <c r="V22" s="2081"/>
      <c r="W22" s="2081"/>
      <c r="X22" s="2081"/>
      <c r="Y22" s="2081"/>
      <c r="Z22" s="2081"/>
      <c r="AA22" s="2081"/>
      <c r="AB22" s="2081"/>
      <c r="AC22" s="2081"/>
      <c r="AD22" s="2081"/>
      <c r="AE22" s="2081"/>
      <c r="AF22" s="2081"/>
      <c r="AG22" s="2081"/>
      <c r="AH22" s="2081"/>
      <c r="AI22" s="2081"/>
      <c r="AJ22" s="2081"/>
      <c r="AK22" s="2081"/>
      <c r="AL22" s="2081"/>
      <c r="AM22" s="2081"/>
      <c r="AN22" s="2081"/>
      <c r="AO22" s="2081"/>
    </row>
    <row r="23" spans="2:41" ht="12.25" customHeight="1">
      <c r="C23" s="7"/>
      <c r="E23" s="2075" t="s">
        <v>1</v>
      </c>
      <c r="F23" s="2075"/>
      <c r="G23" s="2075"/>
      <c r="H23" s="2075"/>
      <c r="I23" s="2075"/>
      <c r="J23" s="2075"/>
      <c r="K23" s="2075"/>
      <c r="L23" s="2075"/>
      <c r="M23" s="2075"/>
      <c r="N23" s="2075"/>
      <c r="O23" s="2075"/>
      <c r="P23" s="2075"/>
      <c r="Q23" s="2075"/>
      <c r="R23" s="2075"/>
      <c r="S23" s="2075"/>
      <c r="T23" s="2075"/>
      <c r="U23" s="2075"/>
      <c r="V23" s="2075"/>
      <c r="W23" s="2075"/>
      <c r="Y23" s="7"/>
      <c r="AA23" s="2075" t="s">
        <v>5</v>
      </c>
      <c r="AB23" s="2075"/>
      <c r="AC23" s="2075"/>
      <c r="AD23" s="2075"/>
      <c r="AE23" s="2075"/>
      <c r="AF23" s="2075"/>
      <c r="AG23" s="2075"/>
      <c r="AH23" s="2075"/>
      <c r="AI23" s="2075"/>
      <c r="AJ23" s="2075"/>
      <c r="AK23" s="2075"/>
      <c r="AL23" s="2075"/>
      <c r="AM23" s="2075"/>
      <c r="AN23" s="2075"/>
    </row>
    <row r="24" spans="2:41" ht="12.25" customHeight="1">
      <c r="C24" s="7"/>
      <c r="E24" s="2075" t="s">
        <v>2</v>
      </c>
      <c r="F24" s="2075"/>
      <c r="G24" s="2075"/>
      <c r="H24" s="2075"/>
      <c r="I24" s="2075"/>
      <c r="J24" s="2075"/>
      <c r="K24" s="2075"/>
      <c r="L24" s="2075"/>
      <c r="M24" s="2075"/>
      <c r="N24" s="2075"/>
      <c r="O24" s="2075"/>
      <c r="P24" s="2075"/>
      <c r="Q24" s="2075"/>
      <c r="R24" s="2075"/>
      <c r="S24" s="2075"/>
      <c r="T24" s="2075"/>
      <c r="U24" s="2075"/>
      <c r="V24" s="2075"/>
      <c r="W24" s="2075"/>
      <c r="Y24" s="7"/>
      <c r="AA24" s="2075" t="s">
        <v>6</v>
      </c>
      <c r="AB24" s="2075"/>
      <c r="AC24" s="2075"/>
      <c r="AD24" s="2075"/>
      <c r="AE24" s="2075"/>
      <c r="AF24" s="2075"/>
      <c r="AG24" s="2075"/>
      <c r="AH24" s="2075"/>
      <c r="AI24" s="2075"/>
      <c r="AJ24" s="2075"/>
      <c r="AK24" s="2075"/>
      <c r="AL24" s="2075"/>
      <c r="AM24" s="2075"/>
      <c r="AN24" s="2075"/>
    </row>
    <row r="25" spans="2:41" ht="12.25" customHeight="1">
      <c r="C25" s="7"/>
      <c r="E25" s="2075" t="s">
        <v>63</v>
      </c>
      <c r="F25" s="2075"/>
      <c r="G25" s="2075"/>
      <c r="H25" s="2075"/>
      <c r="I25" s="2075"/>
      <c r="J25" s="2075"/>
      <c r="K25" s="2075"/>
      <c r="L25" s="2075"/>
      <c r="M25" s="2075"/>
      <c r="N25" s="2075"/>
      <c r="O25" s="2075"/>
      <c r="P25" s="2075"/>
      <c r="Q25" s="2075"/>
      <c r="R25" s="2075"/>
      <c r="S25" s="2075"/>
      <c r="T25" s="2075"/>
      <c r="U25" s="2075"/>
      <c r="V25" s="2075"/>
      <c r="W25" s="2075"/>
      <c r="Y25" s="7"/>
      <c r="AA25" s="2075" t="s">
        <v>7</v>
      </c>
      <c r="AB25" s="2075"/>
      <c r="AC25" s="2075"/>
      <c r="AD25" s="2075"/>
      <c r="AE25" s="2075"/>
      <c r="AF25" s="2075"/>
      <c r="AG25" s="2075"/>
      <c r="AH25" s="2075"/>
      <c r="AI25" s="2075"/>
      <c r="AJ25" s="2075"/>
      <c r="AK25" s="2075"/>
      <c r="AL25" s="2075"/>
      <c r="AM25" s="2075"/>
      <c r="AN25" s="2075"/>
    </row>
    <row r="26" spans="2:41" ht="12.25" customHeight="1">
      <c r="C26" s="7"/>
      <c r="E26" s="2075" t="s">
        <v>3</v>
      </c>
      <c r="F26" s="2075"/>
      <c r="G26" s="2075"/>
      <c r="H26" s="2075"/>
      <c r="I26" s="2075"/>
      <c r="J26" s="2075"/>
      <c r="K26" s="2075"/>
      <c r="L26" s="2075"/>
      <c r="M26" s="2075"/>
      <c r="N26" s="2075"/>
      <c r="O26" s="2075"/>
      <c r="P26" s="2075"/>
      <c r="Q26" s="2075"/>
      <c r="R26" s="2075"/>
      <c r="S26" s="2075"/>
      <c r="T26" s="2075"/>
      <c r="U26" s="2075"/>
      <c r="V26" s="2075"/>
      <c r="W26" s="2075"/>
      <c r="Y26" s="7"/>
      <c r="AA26" s="2075" t="s">
        <v>8</v>
      </c>
      <c r="AB26" s="2075"/>
      <c r="AC26" s="2075"/>
      <c r="AD26" s="2075"/>
      <c r="AE26" s="2075"/>
      <c r="AF26" s="2075"/>
      <c r="AG26" s="2075"/>
      <c r="AH26" s="2075"/>
      <c r="AI26" s="2075"/>
      <c r="AJ26" s="2075"/>
      <c r="AK26" s="2075"/>
      <c r="AL26" s="2075"/>
      <c r="AM26" s="2075"/>
      <c r="AN26" s="2075"/>
    </row>
    <row r="27" spans="2:41" ht="12.25" customHeight="1">
      <c r="C27" s="7"/>
      <c r="E27" s="2075" t="s">
        <v>4</v>
      </c>
      <c r="F27" s="2075"/>
      <c r="G27" s="2075"/>
      <c r="H27" s="2075"/>
      <c r="I27" s="2075"/>
      <c r="J27" s="2075"/>
      <c r="K27" s="2075"/>
      <c r="L27" s="2075"/>
      <c r="M27" s="2075"/>
      <c r="N27" s="2075"/>
      <c r="O27" s="2075"/>
      <c r="P27" s="2075"/>
      <c r="Q27" s="2075"/>
      <c r="R27" s="2075"/>
      <c r="S27" s="2075"/>
      <c r="T27" s="2075"/>
      <c r="U27" s="2075"/>
      <c r="V27" s="2075"/>
      <c r="W27" s="2075"/>
      <c r="Y27" s="8"/>
      <c r="AA27" s="2075" t="s">
        <v>9</v>
      </c>
      <c r="AB27" s="2075"/>
      <c r="AC27" s="2075"/>
      <c r="AD27" s="2075"/>
      <c r="AE27" s="2075"/>
      <c r="AF27" s="2075"/>
      <c r="AG27" s="2075"/>
      <c r="AH27" s="2075"/>
      <c r="AI27" s="2075"/>
      <c r="AJ27" s="2075"/>
      <c r="AK27" s="2075"/>
      <c r="AL27" s="2075"/>
      <c r="AM27" s="2075"/>
      <c r="AN27" s="2075"/>
    </row>
    <row r="28" spans="2:41" ht="12.25" customHeight="1">
      <c r="C28" s="7"/>
      <c r="E28" s="2075" t="s">
        <v>64</v>
      </c>
      <c r="F28" s="2075"/>
      <c r="G28" s="2075"/>
      <c r="H28" s="2075"/>
      <c r="I28" s="2075"/>
      <c r="J28" s="2075"/>
      <c r="K28" s="2075"/>
      <c r="L28" s="2075"/>
      <c r="M28" s="2075"/>
      <c r="N28" s="2075"/>
      <c r="O28" s="2127" t="s">
        <v>65</v>
      </c>
      <c r="P28" s="2127"/>
      <c r="Q28" s="2129"/>
      <c r="R28" s="2130"/>
      <c r="S28" s="2130"/>
      <c r="T28" s="2130"/>
      <c r="U28" s="2131"/>
      <c r="W28" s="2127" t="s">
        <v>66</v>
      </c>
      <c r="X28" s="2128"/>
      <c r="Y28" s="2077"/>
      <c r="Z28" s="2078"/>
      <c r="AA28" s="2078"/>
      <c r="AB28" s="2078"/>
      <c r="AC28" s="2078"/>
      <c r="AD28" s="2079"/>
    </row>
    <row r="29" spans="2:41" ht="7.25" customHeight="1"/>
    <row r="30" spans="2:41">
      <c r="B30" s="2081" t="s">
        <v>10</v>
      </c>
      <c r="C30" s="2081"/>
      <c r="D30" s="2081"/>
      <c r="E30" s="2081"/>
      <c r="F30" s="2081"/>
      <c r="G30" s="2081"/>
      <c r="H30" s="2081"/>
      <c r="I30" s="2081"/>
      <c r="J30" s="2081"/>
      <c r="K30" s="2081"/>
      <c r="L30" s="2081"/>
      <c r="M30" s="2081"/>
      <c r="N30" s="2081"/>
      <c r="O30" s="2081"/>
      <c r="P30" s="2081"/>
      <c r="Q30" s="2081"/>
      <c r="R30" s="2081"/>
      <c r="S30" s="2081"/>
      <c r="T30" s="2081"/>
      <c r="U30" s="2081"/>
      <c r="V30" s="2081"/>
      <c r="W30" s="2081"/>
      <c r="X30" s="2081"/>
      <c r="Y30" s="2081"/>
      <c r="Z30" s="2081"/>
      <c r="AA30" s="2081"/>
      <c r="AB30" s="2081"/>
      <c r="AC30" s="2081"/>
      <c r="AD30" s="2081"/>
      <c r="AE30" s="2081"/>
      <c r="AF30" s="2081"/>
      <c r="AG30" s="2081"/>
      <c r="AH30" s="2081"/>
      <c r="AI30" s="2081"/>
      <c r="AJ30" s="2081"/>
      <c r="AK30" s="2081"/>
      <c r="AL30" s="2081"/>
      <c r="AM30" s="2081"/>
      <c r="AN30" s="2081"/>
      <c r="AO30" s="2081"/>
    </row>
    <row r="31" spans="2:41" ht="12.25" customHeight="1">
      <c r="C31" s="7"/>
      <c r="E31" s="2075" t="s">
        <v>11</v>
      </c>
      <c r="F31" s="2075"/>
      <c r="G31" s="2075"/>
      <c r="H31" s="2075"/>
      <c r="I31" s="2075"/>
      <c r="J31" s="2075"/>
      <c r="K31" s="2075"/>
      <c r="L31" s="2075"/>
      <c r="M31" s="2075"/>
      <c r="N31" s="2075"/>
      <c r="O31" s="2075"/>
      <c r="P31" s="2075"/>
      <c r="Q31" s="2075"/>
      <c r="R31" s="2075"/>
      <c r="S31" s="2075"/>
      <c r="T31" s="2075"/>
      <c r="U31" s="2075"/>
      <c r="V31" s="2075"/>
      <c r="W31" s="2075"/>
      <c r="X31" s="2075"/>
      <c r="Y31" s="2075"/>
      <c r="Z31" s="2075"/>
      <c r="AA31" s="2075"/>
      <c r="AB31" s="2075"/>
      <c r="AC31" s="2075"/>
      <c r="AD31" s="2075"/>
      <c r="AE31" s="2075"/>
      <c r="AF31" s="2075"/>
      <c r="AG31" s="2075"/>
      <c r="AH31" s="2075"/>
      <c r="AI31" s="2075"/>
      <c r="AJ31" s="2075"/>
      <c r="AK31" s="2075"/>
      <c r="AL31" s="2075"/>
      <c r="AM31" s="2075"/>
      <c r="AN31" s="2075"/>
      <c r="AO31" s="2075"/>
    </row>
    <row r="32" spans="2:41" ht="12" customHeight="1">
      <c r="C32" s="7"/>
      <c r="E32" s="2086" t="s">
        <v>12</v>
      </c>
      <c r="F32" s="2086"/>
      <c r="G32" s="2086"/>
      <c r="H32" s="2086"/>
      <c r="I32" s="2086"/>
      <c r="J32" s="2086"/>
      <c r="K32" s="2086"/>
      <c r="L32" s="2086"/>
      <c r="M32" s="2086"/>
      <c r="N32" s="2086"/>
      <c r="O32" s="2086"/>
      <c r="P32" s="2086"/>
      <c r="Q32" s="2086"/>
      <c r="R32" s="2086"/>
      <c r="S32" s="2086"/>
      <c r="T32" s="2086"/>
      <c r="U32" s="2086"/>
      <c r="V32" s="2086"/>
      <c r="W32" s="2086"/>
      <c r="X32" s="2086"/>
      <c r="Y32" s="2086"/>
      <c r="Z32" s="2086"/>
      <c r="AA32" s="2086"/>
      <c r="AB32" s="2086"/>
      <c r="AC32" s="2086"/>
      <c r="AD32" s="2086"/>
      <c r="AE32" s="2086"/>
      <c r="AF32" s="2086"/>
      <c r="AG32" s="2086"/>
      <c r="AH32" s="2086"/>
      <c r="AI32" s="2086"/>
      <c r="AJ32" s="2086"/>
      <c r="AK32" s="2086"/>
      <c r="AL32" s="2086"/>
      <c r="AM32" s="2086"/>
      <c r="AN32" s="2086"/>
      <c r="AO32" s="2086"/>
    </row>
    <row r="33" spans="2:41" ht="12" customHeight="1">
      <c r="C33" s="7"/>
      <c r="E33" s="2086" t="s">
        <v>13</v>
      </c>
      <c r="F33" s="2086"/>
      <c r="G33" s="2086"/>
      <c r="H33" s="2086"/>
      <c r="I33" s="2086"/>
      <c r="J33" s="2086"/>
      <c r="K33" s="2086"/>
      <c r="L33" s="2086"/>
      <c r="M33" s="2086"/>
      <c r="N33" s="2086"/>
      <c r="O33" s="2086"/>
      <c r="P33" s="2086"/>
      <c r="Q33" s="2086"/>
      <c r="R33" s="2086"/>
      <c r="S33" s="2086"/>
      <c r="T33" s="2086"/>
      <c r="U33" s="2086"/>
      <c r="V33" s="2086"/>
      <c r="W33" s="2086"/>
      <c r="X33" s="2086"/>
      <c r="Y33" s="2086"/>
      <c r="Z33" s="2086"/>
      <c r="AA33" s="2086"/>
      <c r="AB33" s="2086"/>
      <c r="AC33" s="2086"/>
      <c r="AD33" s="2086"/>
      <c r="AE33" s="2086"/>
      <c r="AF33" s="2086"/>
      <c r="AG33" s="2086"/>
      <c r="AH33" s="2086"/>
      <c r="AI33" s="2086"/>
      <c r="AJ33" s="2086"/>
      <c r="AK33" s="2086"/>
      <c r="AL33" s="2086"/>
      <c r="AM33" s="2086"/>
      <c r="AN33" s="2086"/>
      <c r="AO33" s="2086"/>
    </row>
    <row r="34" spans="2:41" ht="12" customHeight="1">
      <c r="C34" s="7"/>
      <c r="E34" s="2075" t="s">
        <v>14</v>
      </c>
      <c r="F34" s="2075"/>
      <c r="G34" s="2075"/>
      <c r="H34" s="2075"/>
      <c r="I34" s="2075"/>
      <c r="J34" s="2075"/>
      <c r="K34" s="2075"/>
      <c r="L34" s="2075"/>
      <c r="M34" s="2075"/>
      <c r="N34" s="2075"/>
      <c r="O34" s="2075"/>
      <c r="P34" s="2075"/>
      <c r="Q34" s="2075"/>
      <c r="R34" s="2075"/>
      <c r="S34" s="2075"/>
      <c r="T34" s="2075"/>
      <c r="U34" s="2075"/>
      <c r="V34" s="2075"/>
      <c r="W34" s="2075"/>
      <c r="X34" s="4">
        <v>1</v>
      </c>
      <c r="Y34" s="4">
        <v>2</v>
      </c>
      <c r="Z34" s="4">
        <v>3</v>
      </c>
      <c r="AA34" s="4">
        <v>4</v>
      </c>
      <c r="AB34" s="4">
        <v>5</v>
      </c>
      <c r="AC34" s="4">
        <v>6</v>
      </c>
      <c r="AD34" s="4">
        <v>7</v>
      </c>
      <c r="AE34" s="4">
        <v>8</v>
      </c>
      <c r="AF34" s="4">
        <v>9</v>
      </c>
      <c r="AG34" s="4">
        <v>10</v>
      </c>
      <c r="AH34" s="4">
        <v>11</v>
      </c>
      <c r="AI34" s="4">
        <v>12</v>
      </c>
      <c r="AJ34" s="4">
        <v>13</v>
      </c>
      <c r="AK34" s="4">
        <v>14</v>
      </c>
      <c r="AL34" s="4">
        <v>15</v>
      </c>
      <c r="AM34" s="4">
        <v>16</v>
      </c>
      <c r="AN34" s="4">
        <v>17</v>
      </c>
      <c r="AO34" s="4">
        <v>18</v>
      </c>
    </row>
    <row r="35" spans="2:41" ht="12" customHeight="1">
      <c r="C35" s="5"/>
      <c r="E35" s="3"/>
      <c r="X35" s="7"/>
      <c r="Y35" s="7"/>
      <c r="Z35" s="7"/>
      <c r="AA35" s="7"/>
      <c r="AB35" s="7"/>
      <c r="AC35" s="7"/>
      <c r="AD35" s="7"/>
      <c r="AE35" s="7"/>
      <c r="AF35" s="7"/>
      <c r="AG35" s="7"/>
      <c r="AH35" s="7"/>
      <c r="AI35" s="7"/>
      <c r="AJ35" s="7"/>
      <c r="AK35" s="7"/>
      <c r="AL35" s="7"/>
      <c r="AM35" s="7"/>
      <c r="AN35" s="7"/>
      <c r="AO35" s="7"/>
    </row>
    <row r="36" spans="2:41" ht="12" customHeight="1">
      <c r="C36" s="7"/>
      <c r="E36" s="2086" t="s">
        <v>15</v>
      </c>
      <c r="F36" s="2086"/>
      <c r="G36" s="2086"/>
      <c r="H36" s="2086"/>
      <c r="I36" s="2086"/>
      <c r="J36" s="2086"/>
      <c r="K36" s="2086"/>
      <c r="L36" s="2086"/>
      <c r="M36" s="2086"/>
      <c r="N36" s="2086"/>
      <c r="O36" s="2086"/>
      <c r="P36" s="2086"/>
      <c r="Q36" s="2086"/>
      <c r="R36" s="2086"/>
      <c r="S36" s="2086"/>
      <c r="T36" s="2086"/>
      <c r="U36" s="2086"/>
      <c r="V36" s="2086"/>
      <c r="W36" s="2086"/>
      <c r="X36" s="2086"/>
      <c r="Y36" s="2086"/>
      <c r="Z36" s="2086"/>
      <c r="AA36" s="2086"/>
      <c r="AB36" s="2086"/>
      <c r="AC36" s="2086"/>
      <c r="AD36" s="2086"/>
      <c r="AE36" s="2086"/>
      <c r="AF36" s="2086"/>
      <c r="AG36" s="2086"/>
      <c r="AH36" s="2086"/>
      <c r="AI36" s="2086"/>
      <c r="AJ36" s="2086"/>
      <c r="AK36" s="2086"/>
      <c r="AL36" s="2086"/>
      <c r="AM36" s="2086"/>
      <c r="AN36" s="2086"/>
      <c r="AO36" s="2086"/>
    </row>
    <row r="37" spans="2:41" ht="7.25" customHeight="1"/>
    <row r="38" spans="2:41" ht="12" customHeight="1">
      <c r="C38" s="207"/>
      <c r="E38" s="2075" t="s">
        <v>465</v>
      </c>
      <c r="F38" s="2075"/>
      <c r="G38" s="2075"/>
      <c r="H38" s="2075"/>
      <c r="I38" s="2075"/>
      <c r="J38" s="2075"/>
      <c r="K38" s="2075"/>
      <c r="L38" s="2075"/>
      <c r="M38" s="2075"/>
      <c r="N38" s="2075"/>
      <c r="O38" s="2075"/>
      <c r="P38" s="2075"/>
      <c r="Q38" s="2075"/>
      <c r="R38" s="2075"/>
      <c r="S38" s="2075"/>
      <c r="T38" s="2075"/>
      <c r="U38" s="2075"/>
      <c r="V38" s="2075"/>
      <c r="W38" s="2075"/>
      <c r="X38" s="2075"/>
      <c r="Y38" s="2075"/>
      <c r="Z38" s="2075"/>
      <c r="AA38" s="2075"/>
      <c r="AB38" s="2075"/>
      <c r="AC38" s="2075"/>
      <c r="AD38" s="2075"/>
      <c r="AE38" s="2075"/>
      <c r="AF38" s="2075"/>
      <c r="AG38" s="2075"/>
      <c r="AH38" s="2075"/>
    </row>
    <row r="39" spans="2:41" ht="7.25" customHeight="1"/>
    <row r="40" spans="2:41">
      <c r="B40" s="2081" t="s">
        <v>16</v>
      </c>
      <c r="C40" s="2081"/>
      <c r="D40" s="2081"/>
      <c r="E40" s="2081"/>
      <c r="F40" s="2081"/>
      <c r="G40" s="2081"/>
      <c r="H40" s="2081"/>
      <c r="I40" s="2081"/>
      <c r="J40" s="2081"/>
      <c r="K40" s="2081"/>
      <c r="L40" s="2081"/>
      <c r="M40" s="2081"/>
      <c r="N40" s="2081"/>
      <c r="O40" s="2081"/>
      <c r="P40" s="2081"/>
      <c r="Q40" s="2081"/>
      <c r="R40" s="2081"/>
      <c r="S40" s="2081"/>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row>
    <row r="41" spans="2:41" ht="12.25" customHeight="1">
      <c r="C41" s="2083" t="s">
        <v>17</v>
      </c>
      <c r="D41" s="2083"/>
      <c r="E41" s="2083"/>
      <c r="F41" s="2083"/>
      <c r="G41" s="2084"/>
      <c r="H41" s="30"/>
      <c r="I41" s="2082" t="s">
        <v>18</v>
      </c>
      <c r="J41" s="2083"/>
      <c r="K41" s="2083"/>
      <c r="L41" s="2083"/>
      <c r="M41" s="2083"/>
      <c r="N41" s="2083"/>
      <c r="O41" s="2083"/>
      <c r="P41" s="2084"/>
      <c r="Q41" s="30"/>
      <c r="R41" s="2082" t="s">
        <v>19</v>
      </c>
      <c r="S41" s="2083"/>
      <c r="T41" s="2083"/>
      <c r="U41" s="2083"/>
      <c r="V41" s="2083"/>
      <c r="W41" s="2083"/>
      <c r="X41" s="2083"/>
      <c r="Y41" s="2084"/>
      <c r="Z41" s="30"/>
      <c r="AA41" s="2082" t="s">
        <v>20</v>
      </c>
      <c r="AB41" s="2083"/>
      <c r="AC41" s="2083"/>
      <c r="AD41" s="2083"/>
      <c r="AE41" s="2083"/>
      <c r="AF41" s="2084"/>
      <c r="AG41" s="30"/>
      <c r="AH41" s="2082" t="s">
        <v>21</v>
      </c>
      <c r="AI41" s="2083"/>
      <c r="AJ41" s="2083"/>
      <c r="AK41" s="2083"/>
      <c r="AL41" s="2083"/>
      <c r="AM41" s="2083"/>
      <c r="AN41" s="2083"/>
      <c r="AO41" s="2083"/>
    </row>
    <row r="42" spans="2:41" ht="12.25" customHeight="1">
      <c r="C42" s="2083" t="s">
        <v>22</v>
      </c>
      <c r="D42" s="2083"/>
      <c r="E42" s="2083"/>
      <c r="F42" s="2083"/>
      <c r="G42" s="2083"/>
      <c r="H42" s="2083"/>
      <c r="I42" s="2083"/>
      <c r="J42" s="2083"/>
      <c r="K42" s="2083"/>
      <c r="L42" s="2083"/>
      <c r="M42" s="2083"/>
      <c r="N42" s="2083"/>
      <c r="O42" s="10"/>
      <c r="P42" s="30"/>
      <c r="Q42" s="2082" t="s">
        <v>23</v>
      </c>
      <c r="R42" s="2083"/>
      <c r="S42" s="10"/>
      <c r="T42" s="30"/>
      <c r="U42" s="2082" t="s">
        <v>24</v>
      </c>
      <c r="V42" s="2083"/>
      <c r="W42" s="10"/>
      <c r="X42" s="2083" t="s">
        <v>25</v>
      </c>
      <c r="Y42" s="2083"/>
      <c r="Z42" s="2083"/>
      <c r="AA42" s="2083"/>
      <c r="AB42" s="2083"/>
      <c r="AC42" s="2083"/>
      <c r="AD42" s="2083"/>
      <c r="AE42" s="2083"/>
      <c r="AF42" s="2083"/>
      <c r="AG42" s="10"/>
      <c r="AH42" s="10"/>
      <c r="AI42" s="10"/>
      <c r="AJ42" s="10"/>
      <c r="AK42" s="10"/>
      <c r="AL42" s="10"/>
      <c r="AM42" s="10"/>
      <c r="AN42" s="10"/>
      <c r="AO42" s="10"/>
    </row>
    <row r="43" spans="2:41" ht="7.25" customHeight="1"/>
    <row r="44" spans="2:41">
      <c r="B44" s="2081" t="s">
        <v>26</v>
      </c>
      <c r="C44" s="2081"/>
      <c r="D44" s="2081"/>
      <c r="E44" s="2081"/>
      <c r="F44" s="2081"/>
      <c r="G44" s="2081"/>
      <c r="H44" s="2081"/>
      <c r="I44" s="2081"/>
      <c r="J44" s="2081"/>
      <c r="K44" s="2081"/>
      <c r="L44" s="2081"/>
      <c r="M44" s="2081"/>
      <c r="N44" s="2081"/>
      <c r="O44" s="2081"/>
      <c r="P44" s="2081"/>
      <c r="Q44" s="2081"/>
      <c r="R44" s="2081"/>
      <c r="S44" s="2081"/>
      <c r="T44" s="2081"/>
      <c r="U44" s="2081"/>
      <c r="V44" s="2081"/>
      <c r="W44" s="2081"/>
      <c r="X44" s="2081"/>
      <c r="Y44" s="2081"/>
      <c r="Z44" s="2081"/>
      <c r="AA44" s="2081"/>
      <c r="AB44" s="2081"/>
      <c r="AC44" s="2081"/>
      <c r="AD44" s="2081"/>
      <c r="AE44" s="2081"/>
      <c r="AF44" s="2081"/>
      <c r="AG44" s="2081"/>
      <c r="AH44" s="2081"/>
      <c r="AI44" s="2081"/>
      <c r="AJ44" s="2081"/>
      <c r="AK44" s="2081"/>
      <c r="AL44" s="2081"/>
      <c r="AM44" s="2081"/>
      <c r="AN44" s="2081"/>
      <c r="AO44" s="2081"/>
    </row>
    <row r="45" spans="2:41" ht="11.25" customHeight="1">
      <c r="B45" s="2085" t="s">
        <v>27</v>
      </c>
      <c r="C45" s="2085"/>
      <c r="D45" s="2085"/>
      <c r="E45" s="2085"/>
      <c r="F45" s="2085"/>
      <c r="G45" s="2085"/>
      <c r="H45" s="2085"/>
      <c r="I45" s="2085"/>
      <c r="J45" s="2085"/>
      <c r="K45" s="2085"/>
      <c r="L45" s="2085"/>
      <c r="M45" s="2085"/>
      <c r="N45" s="2085"/>
      <c r="O45" s="2085"/>
      <c r="P45" s="2085"/>
      <c r="Q45" s="2085"/>
      <c r="R45" s="2085"/>
      <c r="S45" s="2085"/>
      <c r="T45" s="2085"/>
      <c r="U45" s="2085"/>
      <c r="V45" s="2085"/>
      <c r="W45" s="2085"/>
      <c r="X45" s="2085"/>
      <c r="Y45" s="2085"/>
      <c r="Z45" s="2085"/>
      <c r="AA45" s="2085"/>
      <c r="AB45" s="2085"/>
      <c r="AC45" s="2085"/>
      <c r="AD45" s="2085"/>
      <c r="AE45" s="2085"/>
      <c r="AF45" s="2085"/>
      <c r="AG45" s="2085"/>
      <c r="AH45" s="2085"/>
      <c r="AI45" s="2085"/>
      <c r="AJ45" s="2085"/>
      <c r="AK45" s="2085"/>
      <c r="AL45" s="2085"/>
      <c r="AM45" s="2085"/>
      <c r="AN45" s="2085"/>
      <c r="AO45" s="2085"/>
    </row>
    <row r="46" spans="2:41" ht="11.25" customHeight="1">
      <c r="B46" s="2085" t="s">
        <v>112</v>
      </c>
      <c r="C46" s="2085"/>
      <c r="D46" s="2085"/>
      <c r="E46" s="2085"/>
      <c r="F46" s="2085"/>
      <c r="G46" s="2085"/>
      <c r="H46" s="2085"/>
      <c r="I46" s="2085"/>
      <c r="J46" s="2085"/>
      <c r="K46" s="2085"/>
      <c r="L46" s="2085"/>
      <c r="M46" s="2085"/>
      <c r="N46" s="2085"/>
      <c r="O46" s="2085"/>
      <c r="P46" s="2085"/>
      <c r="Q46" s="2085"/>
      <c r="R46" s="2085"/>
      <c r="S46" s="2085"/>
      <c r="T46" s="2085"/>
      <c r="U46" s="2085"/>
      <c r="V46" s="2085"/>
      <c r="W46" s="2085"/>
      <c r="X46" s="2085"/>
      <c r="Y46" s="2085"/>
      <c r="Z46" s="2085"/>
      <c r="AA46" s="2085"/>
      <c r="AB46" s="2085"/>
      <c r="AC46" s="2085"/>
      <c r="AD46" s="2085"/>
      <c r="AE46" s="2085"/>
      <c r="AF46" s="2085"/>
      <c r="AG46" s="2085"/>
      <c r="AH46" s="2085"/>
      <c r="AI46" s="2085"/>
      <c r="AJ46" s="2085"/>
      <c r="AK46" s="2085"/>
      <c r="AL46" s="2085"/>
      <c r="AM46" s="2085"/>
      <c r="AN46" s="2085"/>
      <c r="AO46" s="2085"/>
    </row>
    <row r="47" spans="2:41" ht="11.25" customHeight="1">
      <c r="B47" s="2085" t="s">
        <v>68</v>
      </c>
      <c r="C47" s="2085"/>
      <c r="D47" s="2085"/>
      <c r="E47" s="2085"/>
      <c r="F47" s="2085"/>
      <c r="G47" s="2085"/>
      <c r="H47" s="2085"/>
      <c r="I47" s="2085"/>
      <c r="J47" s="2085"/>
      <c r="K47" s="2085"/>
      <c r="L47" s="2085"/>
      <c r="M47" s="2085"/>
      <c r="N47" s="2085"/>
      <c r="O47" s="2085"/>
      <c r="P47" s="2085"/>
      <c r="Q47" s="2085"/>
      <c r="R47" s="2085"/>
      <c r="S47" s="2085"/>
      <c r="T47" s="2085"/>
      <c r="U47" s="2085"/>
      <c r="V47" s="2085"/>
      <c r="W47" s="2085"/>
      <c r="X47" s="2085"/>
      <c r="Y47" s="2085"/>
      <c r="Z47" s="2085"/>
      <c r="AA47" s="2085"/>
      <c r="AB47" s="2085"/>
      <c r="AC47" s="2085"/>
      <c r="AD47" s="2085"/>
      <c r="AE47" s="2085"/>
      <c r="AF47" s="2085"/>
      <c r="AG47" s="2085"/>
      <c r="AH47" s="2085"/>
      <c r="AI47" s="2085"/>
      <c r="AJ47" s="2085"/>
      <c r="AK47" s="2085"/>
      <c r="AL47" s="2085"/>
      <c r="AM47" s="2085"/>
      <c r="AN47" s="2085"/>
      <c r="AO47" s="2085"/>
    </row>
    <row r="48" spans="2:41" ht="11.25" customHeight="1">
      <c r="B48" s="2085" t="s">
        <v>69</v>
      </c>
      <c r="C48" s="2085"/>
      <c r="D48" s="2085"/>
      <c r="E48" s="2085"/>
      <c r="F48" s="2097"/>
      <c r="G48" s="2099"/>
      <c r="H48" s="2100"/>
      <c r="I48" s="2101"/>
      <c r="J48" s="2098" t="s">
        <v>70</v>
      </c>
      <c r="K48" s="2085"/>
      <c r="L48" s="2085"/>
      <c r="M48" s="2085"/>
      <c r="N48" s="2085"/>
      <c r="O48" s="2085"/>
      <c r="P48" s="2085"/>
      <c r="Q48" s="2085"/>
      <c r="R48" s="2085"/>
      <c r="S48" s="2085"/>
      <c r="T48" s="2085"/>
      <c r="U48" s="2085"/>
      <c r="V48" s="2085"/>
      <c r="W48" s="2085"/>
      <c r="X48" s="2085"/>
      <c r="Y48" s="2085"/>
      <c r="Z48" s="2085"/>
      <c r="AA48" s="2085"/>
      <c r="AB48" s="2085"/>
      <c r="AC48" s="2085"/>
      <c r="AD48" s="2085"/>
      <c r="AE48" s="2085"/>
      <c r="AF48" s="2085"/>
      <c r="AG48" s="2085"/>
      <c r="AH48" s="2085"/>
      <c r="AI48" s="2085"/>
      <c r="AJ48" s="2085"/>
      <c r="AK48" s="2085"/>
      <c r="AL48" s="2085"/>
      <c r="AM48" s="2085"/>
      <c r="AN48" s="2085"/>
      <c r="AO48" s="2085"/>
    </row>
    <row r="49" spans="2:41" ht="7.25" customHeight="1"/>
    <row r="50" spans="2:41">
      <c r="B50" s="2081" t="s">
        <v>28</v>
      </c>
      <c r="C50" s="2081"/>
      <c r="D50" s="2081"/>
      <c r="E50" s="2081"/>
      <c r="F50" s="2081"/>
      <c r="G50" s="2081"/>
      <c r="H50" s="2081"/>
      <c r="I50" s="2081"/>
      <c r="J50" s="2081"/>
      <c r="K50" s="2081"/>
      <c r="M50" s="2112"/>
      <c r="N50" s="2113"/>
      <c r="O50" s="2113"/>
      <c r="P50" s="2113"/>
      <c r="Q50" s="2113"/>
      <c r="R50" s="2113"/>
      <c r="S50" s="2113"/>
      <c r="T50" s="2113"/>
      <c r="U50" s="2113"/>
      <c r="V50" s="2113"/>
      <c r="W50" s="2113"/>
      <c r="X50" s="2113"/>
      <c r="Y50" s="2113"/>
      <c r="Z50" s="2113"/>
      <c r="AA50" s="2113"/>
      <c r="AB50" s="2113"/>
      <c r="AC50" s="2113"/>
      <c r="AD50" s="2113"/>
      <c r="AE50" s="2113"/>
      <c r="AF50" s="2113"/>
      <c r="AG50" s="2113"/>
      <c r="AH50" s="2113"/>
      <c r="AI50" s="2113"/>
      <c r="AJ50" s="2113"/>
      <c r="AK50" s="2113"/>
      <c r="AL50" s="2113"/>
      <c r="AM50" s="2113"/>
      <c r="AN50" s="2113"/>
      <c r="AO50" s="2114"/>
    </row>
    <row r="51" spans="2:41">
      <c r="M51" s="2115"/>
      <c r="N51" s="2116"/>
      <c r="O51" s="2116"/>
      <c r="P51" s="2116"/>
      <c r="Q51" s="2116"/>
      <c r="R51" s="2116"/>
      <c r="S51" s="2116"/>
      <c r="T51" s="2116"/>
      <c r="U51" s="2116"/>
      <c r="V51" s="2116"/>
      <c r="W51" s="2116"/>
      <c r="X51" s="2116"/>
      <c r="Y51" s="2116"/>
      <c r="Z51" s="2116"/>
      <c r="AA51" s="2116"/>
      <c r="AB51" s="2116"/>
      <c r="AC51" s="2116"/>
      <c r="AD51" s="2116"/>
      <c r="AE51" s="2116"/>
      <c r="AF51" s="2116"/>
      <c r="AG51" s="2116"/>
      <c r="AH51" s="2116"/>
      <c r="AI51" s="2116"/>
      <c r="AJ51" s="2116"/>
      <c r="AK51" s="2116"/>
      <c r="AL51" s="2116"/>
      <c r="AM51" s="2116"/>
      <c r="AN51" s="2116"/>
      <c r="AO51" s="2117"/>
    </row>
    <row r="52" spans="2:41" ht="7.25" customHeight="1"/>
    <row r="53" spans="2:41" ht="12.25" customHeight="1">
      <c r="B53" s="2076" t="s">
        <v>49</v>
      </c>
      <c r="C53" s="2076"/>
      <c r="D53" s="2076"/>
      <c r="E53" s="2076"/>
      <c r="F53" s="2076"/>
      <c r="G53" s="2076"/>
      <c r="H53" s="2076"/>
      <c r="I53" s="2076"/>
      <c r="J53" s="2076"/>
      <c r="K53" s="2076"/>
      <c r="L53" s="2076"/>
      <c r="M53" s="2076"/>
      <c r="N53" s="2076"/>
      <c r="O53" s="104"/>
      <c r="P53" s="2077"/>
      <c r="Q53" s="2078"/>
      <c r="R53" s="2078"/>
      <c r="S53" s="2078"/>
      <c r="T53" s="2078"/>
      <c r="U53" s="2078"/>
      <c r="V53" s="2078"/>
      <c r="W53" s="2078"/>
      <c r="X53" s="2078"/>
      <c r="Y53" s="2078"/>
      <c r="Z53" s="2078"/>
      <c r="AA53" s="2078"/>
      <c r="AB53" s="2078"/>
      <c r="AC53" s="2078"/>
      <c r="AD53" s="2078"/>
      <c r="AE53" s="2078"/>
      <c r="AF53" s="2078"/>
      <c r="AG53" s="2078"/>
      <c r="AH53" s="2078"/>
      <c r="AI53" s="2078"/>
      <c r="AJ53" s="2078"/>
      <c r="AK53" s="2078"/>
      <c r="AL53" s="2078"/>
      <c r="AM53" s="2078"/>
      <c r="AN53" s="2078"/>
      <c r="AO53" s="2079"/>
    </row>
    <row r="54" spans="2:41" ht="7.25" customHeight="1">
      <c r="B54" s="105"/>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row>
    <row r="55" spans="2:41" ht="12.25" customHeight="1">
      <c r="B55" s="2076" t="s">
        <v>50</v>
      </c>
      <c r="C55" s="2076"/>
      <c r="D55" s="2076"/>
      <c r="E55" s="2076"/>
      <c r="F55" s="2076"/>
      <c r="G55" s="2076"/>
      <c r="H55" s="2076"/>
      <c r="I55" s="2076"/>
      <c r="J55" s="2076"/>
      <c r="K55" s="2076"/>
      <c r="L55" s="2077"/>
      <c r="M55" s="2078"/>
      <c r="N55" s="2078"/>
      <c r="O55" s="2078"/>
      <c r="P55" s="2078"/>
      <c r="Q55" s="2078"/>
      <c r="R55" s="2078"/>
      <c r="S55" s="2078"/>
      <c r="T55" s="2078"/>
      <c r="U55" s="2078"/>
      <c r="V55" s="2078"/>
      <c r="W55" s="2078"/>
      <c r="X55" s="2078"/>
      <c r="Y55" s="2078"/>
      <c r="Z55" s="2078"/>
      <c r="AA55" s="2078"/>
      <c r="AB55" s="2078"/>
      <c r="AC55" s="2078"/>
      <c r="AD55" s="2078"/>
      <c r="AE55" s="2078"/>
      <c r="AF55" s="2078"/>
      <c r="AG55" s="2079"/>
      <c r="AH55" s="106"/>
      <c r="AI55" s="2103" t="s">
        <v>53</v>
      </c>
      <c r="AJ55" s="2103"/>
      <c r="AK55" s="2104" t="s">
        <v>514</v>
      </c>
      <c r="AL55" s="2078"/>
      <c r="AM55" s="2078"/>
      <c r="AN55" s="2078"/>
      <c r="AO55" s="2079"/>
    </row>
    <row r="56" spans="2:41" ht="7.25" customHeight="1">
      <c r="B56" s="107"/>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row>
    <row r="57" spans="2:41" ht="12.25" customHeight="1">
      <c r="B57" s="2076" t="s">
        <v>51</v>
      </c>
      <c r="C57" s="2076"/>
      <c r="D57" s="2076"/>
      <c r="E57" s="2076"/>
      <c r="F57" s="2077" t="str">
        <f>IF(ISBLANK(Information!D11),"",Information!D11)</f>
        <v/>
      </c>
      <c r="G57" s="2078"/>
      <c r="H57" s="2078"/>
      <c r="I57" s="2078"/>
      <c r="J57" s="2078"/>
      <c r="K57" s="2078"/>
      <c r="L57" s="2078"/>
      <c r="M57" s="2078"/>
      <c r="N57" s="2078"/>
      <c r="O57" s="2078"/>
      <c r="P57" s="2078"/>
      <c r="Q57" s="2079"/>
      <c r="R57" s="106"/>
      <c r="S57" s="2103" t="s">
        <v>54</v>
      </c>
      <c r="T57" s="2103"/>
      <c r="U57" s="2103"/>
      <c r="V57" s="2105" t="str">
        <f>IF(ISBLANK(Information!D13),"",Information!D13)</f>
        <v/>
      </c>
      <c r="W57" s="2106"/>
      <c r="X57" s="2106"/>
      <c r="Y57" s="2106"/>
      <c r="Z57" s="2106"/>
      <c r="AA57" s="2106"/>
      <c r="AB57" s="2106"/>
      <c r="AC57" s="2106"/>
      <c r="AD57" s="2106"/>
      <c r="AE57" s="2106"/>
      <c r="AF57" s="2106"/>
      <c r="AG57" s="2107"/>
      <c r="AH57" s="106"/>
      <c r="AI57" s="2103" t="s">
        <v>56</v>
      </c>
      <c r="AJ57" s="2103"/>
      <c r="AK57" s="2105" t="str">
        <f>IF(ISBLANK(Information!D14),"",Information!D14)</f>
        <v/>
      </c>
      <c r="AL57" s="2106"/>
      <c r="AM57" s="2106"/>
      <c r="AN57" s="2106"/>
      <c r="AO57" s="2107"/>
    </row>
    <row r="58" spans="2:41" ht="7.25" customHeight="1">
      <c r="B58" s="107"/>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row>
    <row r="59" spans="2:41" ht="12.25" customHeight="1">
      <c r="B59" s="2076" t="s">
        <v>52</v>
      </c>
      <c r="C59" s="2076"/>
      <c r="D59" s="2076"/>
      <c r="E59" s="2076"/>
      <c r="F59" s="2077" t="str">
        <f>IF(ISBLANK(Information!D12),"",Information!D12)</f>
        <v/>
      </c>
      <c r="G59" s="2078"/>
      <c r="H59" s="2078"/>
      <c r="I59" s="2078"/>
      <c r="J59" s="2078"/>
      <c r="K59" s="2078"/>
      <c r="L59" s="2078"/>
      <c r="M59" s="2078"/>
      <c r="N59" s="2078"/>
      <c r="O59" s="2078"/>
      <c r="P59" s="2078"/>
      <c r="Q59" s="2078"/>
      <c r="R59" s="108"/>
      <c r="S59" s="2103" t="s">
        <v>55</v>
      </c>
      <c r="T59" s="2103"/>
      <c r="U59" s="2103"/>
      <c r="V59" s="2077" t="str">
        <f>IF(ISBLANK(Information!D15),"",Information!D15)</f>
        <v/>
      </c>
      <c r="W59" s="2078"/>
      <c r="X59" s="2078"/>
      <c r="Y59" s="2078"/>
      <c r="Z59" s="2078"/>
      <c r="AA59" s="2078"/>
      <c r="AB59" s="2078"/>
      <c r="AC59" s="2078"/>
      <c r="AD59" s="2078"/>
      <c r="AE59" s="2078"/>
      <c r="AF59" s="2078"/>
      <c r="AG59" s="2079"/>
      <c r="AH59" s="106"/>
      <c r="AI59" s="106"/>
      <c r="AJ59" s="106"/>
      <c r="AK59" s="106"/>
      <c r="AL59" s="106"/>
      <c r="AM59" s="106"/>
      <c r="AN59" s="106"/>
      <c r="AO59" s="106"/>
    </row>
    <row r="60" spans="2:41" ht="7.25" customHeight="1"/>
    <row r="61" spans="2:41" ht="12.25" customHeight="1">
      <c r="B61" s="2102" t="s">
        <v>57</v>
      </c>
      <c r="C61" s="2102"/>
      <c r="D61" s="2102"/>
      <c r="E61" s="2102"/>
      <c r="F61" s="2102"/>
      <c r="G61" s="2102"/>
      <c r="H61" s="2102"/>
      <c r="I61" s="2102"/>
      <c r="J61" s="2102"/>
      <c r="K61" s="2102"/>
      <c r="L61" s="2102"/>
      <c r="M61" s="2102"/>
      <c r="N61" s="2102"/>
      <c r="O61" s="2102"/>
      <c r="P61" s="2102"/>
      <c r="Q61" s="2102"/>
      <c r="R61" s="2102"/>
      <c r="S61" s="2102"/>
      <c r="T61" s="2102"/>
      <c r="U61" s="2102"/>
      <c r="V61" s="2102"/>
      <c r="W61" s="2102"/>
      <c r="X61" s="2102"/>
      <c r="Y61" s="2102"/>
      <c r="Z61" s="2102"/>
      <c r="AA61" s="2102"/>
      <c r="AB61" s="2102"/>
      <c r="AC61" s="2102"/>
      <c r="AD61" s="2102"/>
      <c r="AE61" s="2102"/>
      <c r="AF61" s="2102"/>
      <c r="AG61" s="2102"/>
      <c r="AH61" s="2102"/>
      <c r="AI61" s="2102"/>
      <c r="AJ61" s="2102"/>
      <c r="AK61" s="2102"/>
      <c r="AL61" s="2102"/>
      <c r="AM61" s="2102"/>
      <c r="AN61" s="2102"/>
      <c r="AO61" s="2102"/>
    </row>
    <row r="62" spans="2:41" ht="12.25" customHeight="1">
      <c r="B62" s="2096" t="s">
        <v>58</v>
      </c>
      <c r="C62" s="2096"/>
      <c r="D62" s="2096"/>
      <c r="E62" s="2096"/>
      <c r="F62" s="2096"/>
      <c r="G62" s="2096"/>
      <c r="H62" s="2096"/>
      <c r="I62" s="2096"/>
      <c r="J62" s="2096"/>
      <c r="K62" s="2096"/>
      <c r="L62" s="2096"/>
      <c r="N62" s="7"/>
      <c r="O62" s="2080" t="s">
        <v>59</v>
      </c>
      <c r="P62" s="2075"/>
      <c r="Q62" s="2075"/>
      <c r="R62" s="2075"/>
      <c r="S62" s="2075"/>
      <c r="T62" s="7"/>
      <c r="U62" s="2080" t="s">
        <v>61</v>
      </c>
      <c r="V62" s="2075"/>
      <c r="W62" s="2075"/>
      <c r="X62" s="2075"/>
      <c r="Y62" s="2075"/>
    </row>
    <row r="63" spans="2:41" ht="12.25" customHeight="1">
      <c r="N63" s="8"/>
      <c r="O63" s="2080" t="s">
        <v>60</v>
      </c>
      <c r="P63" s="2075"/>
      <c r="Q63" s="2075"/>
      <c r="R63" s="2075"/>
      <c r="S63" s="2075"/>
      <c r="AA63" s="2096" t="s">
        <v>62</v>
      </c>
      <c r="AB63" s="2096"/>
      <c r="AC63" s="2096"/>
      <c r="AD63" s="2096"/>
      <c r="AE63" s="2096"/>
    </row>
    <row r="64" spans="2:41" ht="12.25" customHeight="1">
      <c r="B64" s="2108" t="s">
        <v>449</v>
      </c>
      <c r="C64" s="2108"/>
      <c r="D64" s="2108"/>
      <c r="E64" s="2108"/>
      <c r="F64" s="2108"/>
      <c r="G64" s="2108"/>
      <c r="H64" s="2108"/>
      <c r="I64" s="2108"/>
      <c r="J64" s="2108"/>
      <c r="K64" s="2108"/>
      <c r="L64" s="2108"/>
      <c r="M64" s="2108"/>
      <c r="N64" s="2109"/>
      <c r="O64" s="2110"/>
      <c r="P64" s="2110"/>
      <c r="Q64" s="2110"/>
      <c r="R64" s="2110"/>
      <c r="S64" s="2110"/>
      <c r="T64" s="2110"/>
      <c r="U64" s="2110"/>
      <c r="V64" s="2110"/>
      <c r="W64" s="2110"/>
      <c r="X64" s="2110"/>
      <c r="Y64" s="2111"/>
      <c r="AA64" s="2087"/>
      <c r="AB64" s="2088"/>
      <c r="AC64" s="2088"/>
      <c r="AD64" s="2088"/>
      <c r="AE64" s="2088"/>
      <c r="AF64" s="2088"/>
      <c r="AG64" s="2088"/>
      <c r="AH64" s="2088"/>
      <c r="AI64" s="2088"/>
      <c r="AJ64" s="2088"/>
      <c r="AK64" s="2088"/>
      <c r="AL64" s="2088"/>
      <c r="AM64" s="2088"/>
      <c r="AN64" s="2088"/>
      <c r="AO64" s="2089"/>
    </row>
    <row r="65" spans="2:41" ht="12.25" customHeight="1">
      <c r="B65" s="2108" t="s">
        <v>53</v>
      </c>
      <c r="C65" s="2108"/>
      <c r="D65" s="2108"/>
      <c r="E65" s="2108"/>
      <c r="F65" s="2108"/>
      <c r="G65" s="2108"/>
      <c r="H65" s="2108"/>
      <c r="I65" s="2108"/>
      <c r="J65" s="2108"/>
      <c r="K65" s="2108"/>
      <c r="L65" s="2108"/>
      <c r="M65" s="2108"/>
      <c r="N65" s="2104"/>
      <c r="O65" s="2078"/>
      <c r="P65" s="2078"/>
      <c r="Q65" s="2078"/>
      <c r="R65" s="2078"/>
      <c r="S65" s="2078"/>
      <c r="T65" s="2078"/>
      <c r="U65" s="2078"/>
      <c r="V65" s="2078"/>
      <c r="W65" s="2078"/>
      <c r="X65" s="2078"/>
      <c r="Y65" s="2079"/>
      <c r="AA65" s="2090"/>
      <c r="AB65" s="2091"/>
      <c r="AC65" s="2091"/>
      <c r="AD65" s="2091"/>
      <c r="AE65" s="2091"/>
      <c r="AF65" s="2091"/>
      <c r="AG65" s="2091"/>
      <c r="AH65" s="2091"/>
      <c r="AI65" s="2091"/>
      <c r="AJ65" s="2091"/>
      <c r="AK65" s="2091"/>
      <c r="AL65" s="2091"/>
      <c r="AM65" s="2091"/>
      <c r="AN65" s="2091"/>
      <c r="AO65" s="2092"/>
    </row>
    <row r="66" spans="2:41" ht="12.25" customHeight="1">
      <c r="B66" s="2096" t="s">
        <v>51</v>
      </c>
      <c r="C66" s="2096"/>
      <c r="D66" s="2096"/>
      <c r="E66" s="2096"/>
      <c r="F66" s="2096"/>
      <c r="G66" s="2096"/>
      <c r="H66" s="2096"/>
      <c r="I66" s="2096"/>
      <c r="J66" s="2096"/>
      <c r="K66" s="95"/>
      <c r="L66" s="95"/>
      <c r="M66" s="95"/>
      <c r="N66" s="2077"/>
      <c r="O66" s="2078"/>
      <c r="P66" s="2078"/>
      <c r="Q66" s="2078"/>
      <c r="R66" s="2078"/>
      <c r="S66" s="2078"/>
      <c r="T66" s="2078"/>
      <c r="U66" s="2078"/>
      <c r="V66" s="2078"/>
      <c r="W66" s="2078"/>
      <c r="X66" s="2078"/>
      <c r="Y66" s="2079"/>
      <c r="AA66" s="2093"/>
      <c r="AB66" s="2094"/>
      <c r="AC66" s="2094"/>
      <c r="AD66" s="2094"/>
      <c r="AE66" s="2094"/>
      <c r="AF66" s="2094"/>
      <c r="AG66" s="2094"/>
      <c r="AH66" s="2094"/>
      <c r="AI66" s="2094"/>
      <c r="AJ66" s="2094"/>
      <c r="AK66" s="2094"/>
      <c r="AL66" s="2094"/>
      <c r="AM66" s="2094"/>
      <c r="AN66" s="2094"/>
      <c r="AO66" s="2095"/>
    </row>
    <row r="67" spans="2:41" ht="7.25" customHeight="1"/>
  </sheetData>
  <sheetProtection selectLockedCells="1"/>
  <mergeCells count="135">
    <mergeCell ref="AL4:AO4"/>
    <mergeCell ref="AL3:AO3"/>
    <mergeCell ref="N65:Y65"/>
    <mergeCell ref="B65:M65"/>
    <mergeCell ref="AA2:AG2"/>
    <mergeCell ref="AA3:AG3"/>
    <mergeCell ref="V11:AO11"/>
    <mergeCell ref="S2:Z2"/>
    <mergeCell ref="S3:Z3"/>
    <mergeCell ref="S4:Z4"/>
    <mergeCell ref="S6:Z6"/>
    <mergeCell ref="U7:X7"/>
    <mergeCell ref="Y7:AB7"/>
    <mergeCell ref="AL2:AO2"/>
    <mergeCell ref="AH6:AK6"/>
    <mergeCell ref="B11:U11"/>
    <mergeCell ref="F2:R2"/>
    <mergeCell ref="G3:R3"/>
    <mergeCell ref="B2:E2"/>
    <mergeCell ref="B3:F3"/>
    <mergeCell ref="B4:G4"/>
    <mergeCell ref="B5:H5"/>
    <mergeCell ref="B6:J6"/>
    <mergeCell ref="B7:J7"/>
    <mergeCell ref="K6:R6"/>
    <mergeCell ref="AH3:AK3"/>
    <mergeCell ref="AH2:AK2"/>
    <mergeCell ref="AA4:AG4"/>
    <mergeCell ref="B13:M13"/>
    <mergeCell ref="B12:M12"/>
    <mergeCell ref="E24:W24"/>
    <mergeCell ref="AH4:AK4"/>
    <mergeCell ref="H4:R4"/>
    <mergeCell ref="I5:R5"/>
    <mergeCell ref="K7:R7"/>
    <mergeCell ref="Y9:Z9"/>
    <mergeCell ref="AC9:AD9"/>
    <mergeCell ref="AG9:AH9"/>
    <mergeCell ref="E9:S9"/>
    <mergeCell ref="N12:U12"/>
    <mergeCell ref="N13:U13"/>
    <mergeCell ref="B14:U14"/>
    <mergeCell ref="AC19:AD19"/>
    <mergeCell ref="B15:U15"/>
    <mergeCell ref="B16:J16"/>
    <mergeCell ref="B17:J17"/>
    <mergeCell ref="K16:N16"/>
    <mergeCell ref="V14:AO14"/>
    <mergeCell ref="V12:AO12"/>
    <mergeCell ref="V13:AO13"/>
    <mergeCell ref="AA6:AG6"/>
    <mergeCell ref="AL6:AO6"/>
    <mergeCell ref="X42:AF42"/>
    <mergeCell ref="E34:W34"/>
    <mergeCell ref="E36:AO36"/>
    <mergeCell ref="O63:S63"/>
    <mergeCell ref="U62:Y62"/>
    <mergeCell ref="AA63:AE63"/>
    <mergeCell ref="V15:AO15"/>
    <mergeCell ref="V16:AO16"/>
    <mergeCell ref="V17:AO17"/>
    <mergeCell ref="Y19:Z19"/>
    <mergeCell ref="AG19:AH19"/>
    <mergeCell ref="E38:AH38"/>
    <mergeCell ref="D20:V20"/>
    <mergeCell ref="Y28:AD28"/>
    <mergeCell ref="W28:X28"/>
    <mergeCell ref="O28:P28"/>
    <mergeCell ref="Q28:U28"/>
    <mergeCell ref="B57:E57"/>
    <mergeCell ref="B62:L62"/>
    <mergeCell ref="O62:S62"/>
    <mergeCell ref="AA64:AO66"/>
    <mergeCell ref="B66:J66"/>
    <mergeCell ref="B46:AO46"/>
    <mergeCell ref="B47:AO47"/>
    <mergeCell ref="B48:F48"/>
    <mergeCell ref="J48:AO48"/>
    <mergeCell ref="G48:I48"/>
    <mergeCell ref="B61:AO61"/>
    <mergeCell ref="B59:E59"/>
    <mergeCell ref="S57:U57"/>
    <mergeCell ref="S59:U59"/>
    <mergeCell ref="AI55:AJ55"/>
    <mergeCell ref="AK55:AO55"/>
    <mergeCell ref="AI57:AJ57"/>
    <mergeCell ref="AK57:AO57"/>
    <mergeCell ref="V57:AG57"/>
    <mergeCell ref="V59:AG59"/>
    <mergeCell ref="F57:Q57"/>
    <mergeCell ref="F59:Q59"/>
    <mergeCell ref="B64:M64"/>
    <mergeCell ref="N64:Y64"/>
    <mergeCell ref="N66:Y66"/>
    <mergeCell ref="B50:K50"/>
    <mergeCell ref="M50:AO51"/>
    <mergeCell ref="E26:W26"/>
    <mergeCell ref="E27:W27"/>
    <mergeCell ref="E28:N28"/>
    <mergeCell ref="B45:AO45"/>
    <mergeCell ref="B30:AO30"/>
    <mergeCell ref="E31:AO31"/>
    <mergeCell ref="E32:AO32"/>
    <mergeCell ref="E33:AO33"/>
    <mergeCell ref="AA26:AN26"/>
    <mergeCell ref="AA27:AN27"/>
    <mergeCell ref="B40:AO40"/>
    <mergeCell ref="B44:AO44"/>
    <mergeCell ref="C42:N42"/>
    <mergeCell ref="Q42:R42"/>
    <mergeCell ref="U42:V42"/>
    <mergeCell ref="K17:N17"/>
    <mergeCell ref="O16:Q16"/>
    <mergeCell ref="O17:Q17"/>
    <mergeCell ref="R16:U16"/>
    <mergeCell ref="R17:U17"/>
    <mergeCell ref="D19:V19"/>
    <mergeCell ref="B53:N53"/>
    <mergeCell ref="P53:AO53"/>
    <mergeCell ref="B55:K55"/>
    <mergeCell ref="L55:AG55"/>
    <mergeCell ref="AG20:AH20"/>
    <mergeCell ref="B22:AO22"/>
    <mergeCell ref="Y20:Z20"/>
    <mergeCell ref="AC20:AD20"/>
    <mergeCell ref="AA23:AN23"/>
    <mergeCell ref="AA25:AN25"/>
    <mergeCell ref="AA24:AN24"/>
    <mergeCell ref="E25:W25"/>
    <mergeCell ref="E23:W23"/>
    <mergeCell ref="I41:P41"/>
    <mergeCell ref="R41:Y41"/>
    <mergeCell ref="AA41:AF41"/>
    <mergeCell ref="AH41:AO41"/>
    <mergeCell ref="C41:G41"/>
  </mergeCells>
  <conditionalFormatting sqref="X35:AO35">
    <cfRule type="expression" dxfId="3" priority="1">
      <formula>$C$36&lt;&gt;""</formula>
    </cfRule>
    <cfRule type="expression" dxfId="2" priority="2">
      <formula>$C$33&lt;&gt;""</formula>
    </cfRule>
    <cfRule type="expression" dxfId="1" priority="3">
      <formula>$C$32&lt;&gt;""</formula>
    </cfRule>
    <cfRule type="expression" dxfId="0" priority="4">
      <formula>$C$31&lt;&gt;""</formula>
    </cfRule>
  </conditionalFormatting>
  <printOptions horizontalCentered="1"/>
  <pageMargins left="0.6" right="0.6" top="0.75" bottom="0.75" header="0.3" footer="0.3"/>
  <pageSetup scale="91" orientation="portrait" verticalDpi="1200" r:id="rId1"/>
  <headerFooter>
    <oddHeader>&amp;L&amp;G&amp;C&amp;"-,Bold"Part Submission Warrant</oddHeader>
    <oddFooter>&amp;L&amp;9 1AF0003 &amp;A&amp;C&amp;"-,Bold"&amp;9&amp;KFF0000Printed Copy Uncontrolled.  
Latest Edition on AMG Intranet Site (http://ride.amgeneralintranet.com)&amp;R&amp;9Rev &amp;D</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2B179-9D7E-4078-B130-299D593D17B0}">
  <sheetPr>
    <pageSetUpPr fitToPage="1"/>
  </sheetPr>
  <dimension ref="A1:AO58"/>
  <sheetViews>
    <sheetView windowProtection="1" showGridLines="0" showRowColHeaders="0" showRuler="0" view="pageLayout" zoomScaleNormal="100" workbookViewId="0">
      <selection activeCell="B8" sqref="B8:AO8"/>
    </sheetView>
  </sheetViews>
  <sheetFormatPr baseColWidth="10" defaultColWidth="9.1640625" defaultRowHeight="15"/>
  <cols>
    <col min="1" max="42" width="2.1640625" customWidth="1"/>
  </cols>
  <sheetData>
    <row r="1" spans="2:41" ht="6.5" customHeight="1" thickBot="1"/>
    <row r="2" spans="2:41" ht="12.25" customHeight="1">
      <c r="B2" s="2224" t="s">
        <v>72</v>
      </c>
      <c r="C2" s="2225"/>
      <c r="D2" s="2225"/>
      <c r="E2" s="2225"/>
      <c r="F2" s="2225"/>
      <c r="G2" s="2225"/>
      <c r="H2" s="2225"/>
      <c r="I2" s="2226">
        <f>Information!D2</f>
        <v>0</v>
      </c>
      <c r="J2" s="2227"/>
      <c r="K2" s="2227"/>
      <c r="L2" s="2227"/>
      <c r="M2" s="2227"/>
      <c r="N2" s="2227"/>
      <c r="O2" s="2227"/>
      <c r="P2" s="2227"/>
      <c r="Q2" s="2227"/>
      <c r="R2" s="2227"/>
      <c r="S2" s="2227"/>
      <c r="T2" s="2227"/>
      <c r="U2" s="2227"/>
      <c r="V2" s="2227"/>
      <c r="W2" s="2228"/>
      <c r="X2" s="917"/>
      <c r="Y2" s="2229" t="s">
        <v>29</v>
      </c>
      <c r="Z2" s="2230"/>
      <c r="AA2" s="2230"/>
      <c r="AB2" s="2230"/>
      <c r="AC2" s="2231">
        <f>Information!D18</f>
        <v>0</v>
      </c>
      <c r="AD2" s="2231"/>
      <c r="AE2" s="2231"/>
      <c r="AF2" s="2231"/>
      <c r="AG2" s="2231"/>
      <c r="AH2" s="2231"/>
      <c r="AI2" s="2231"/>
      <c r="AJ2" s="2231"/>
      <c r="AK2" s="2231"/>
      <c r="AL2" s="2231"/>
      <c r="AM2" s="2231"/>
      <c r="AN2" s="2231"/>
      <c r="AO2" s="2232"/>
    </row>
    <row r="3" spans="2:41" ht="12.25" customHeight="1">
      <c r="B3" s="2208" t="s">
        <v>40</v>
      </c>
      <c r="C3" s="2209"/>
      <c r="D3" s="2209"/>
      <c r="E3" s="2209"/>
      <c r="F3" s="2209"/>
      <c r="G3" s="2209"/>
      <c r="H3" s="2209"/>
      <c r="I3" s="2161">
        <f>Information!D3</f>
        <v>0</v>
      </c>
      <c r="J3" s="2162"/>
      <c r="K3" s="2162"/>
      <c r="L3" s="2162"/>
      <c r="M3" s="2162"/>
      <c r="N3" s="2162"/>
      <c r="O3" s="2162"/>
      <c r="P3" s="2162"/>
      <c r="Q3" s="2162"/>
      <c r="R3" s="2162"/>
      <c r="S3" s="2162"/>
      <c r="T3" s="2162"/>
      <c r="U3" s="2162"/>
      <c r="V3" s="2162"/>
      <c r="W3" s="2233"/>
      <c r="X3" s="492"/>
      <c r="Y3" s="2234" t="s">
        <v>84</v>
      </c>
      <c r="Z3" s="2235"/>
      <c r="AA3" s="2235"/>
      <c r="AB3" s="2235"/>
      <c r="AC3" s="2151">
        <f>Information!D19</f>
        <v>0</v>
      </c>
      <c r="AD3" s="2151"/>
      <c r="AE3" s="2151"/>
      <c r="AF3" s="2151"/>
      <c r="AG3" s="2151"/>
      <c r="AH3" s="2151"/>
      <c r="AI3" s="2151"/>
      <c r="AJ3" s="2151"/>
      <c r="AK3" s="2151"/>
      <c r="AL3" s="2151"/>
      <c r="AM3" s="2151"/>
      <c r="AN3" s="2151"/>
      <c r="AO3" s="2236"/>
    </row>
    <row r="4" spans="2:41" ht="12.25" customHeight="1">
      <c r="B4" s="2208" t="s">
        <v>662</v>
      </c>
      <c r="C4" s="2209"/>
      <c r="D4" s="2209"/>
      <c r="E4" s="2209"/>
      <c r="F4" s="2209"/>
      <c r="G4" s="2209"/>
      <c r="H4" s="2209"/>
      <c r="I4" s="2210"/>
      <c r="J4" s="2211"/>
      <c r="K4" s="2211"/>
      <c r="L4" s="2211"/>
      <c r="M4" s="2211"/>
      <c r="N4" s="2211"/>
      <c r="O4" s="2211"/>
      <c r="P4" s="2211"/>
      <c r="Q4" s="2211"/>
      <c r="R4" s="2211"/>
      <c r="S4" s="2211"/>
      <c r="T4" s="2211"/>
      <c r="U4" s="2211"/>
      <c r="V4" s="2211"/>
      <c r="W4" s="2212"/>
      <c r="X4" s="492"/>
      <c r="Y4" s="2237" t="s">
        <v>78</v>
      </c>
      <c r="Z4" s="2238"/>
      <c r="AA4" s="2238"/>
      <c r="AB4" s="2238"/>
      <c r="AC4" s="2239" t="str">
        <f>IF(ISBLANK([25]Information!D20),"",[25]Information!D20)</f>
        <v/>
      </c>
      <c r="AD4" s="2239"/>
      <c r="AE4" s="2239"/>
      <c r="AF4" s="2239"/>
      <c r="AG4" s="2238" t="s">
        <v>38</v>
      </c>
      <c r="AH4" s="2238"/>
      <c r="AI4" s="2238"/>
      <c r="AJ4" s="2238"/>
      <c r="AK4" s="2222" t="str">
        <f>IF(ISBLANK([25]Information!D23),"",[25]Information!D23)</f>
        <v/>
      </c>
      <c r="AL4" s="2222"/>
      <c r="AM4" s="2222"/>
      <c r="AN4" s="2222"/>
      <c r="AO4" s="2223"/>
    </row>
    <row r="5" spans="2:41" ht="12.25" customHeight="1" thickBot="1">
      <c r="B5" s="2208" t="s">
        <v>663</v>
      </c>
      <c r="C5" s="2209"/>
      <c r="D5" s="2209"/>
      <c r="E5" s="2209"/>
      <c r="F5" s="2209"/>
      <c r="G5" s="2209"/>
      <c r="H5" s="2209"/>
      <c r="I5" s="2210"/>
      <c r="J5" s="2211"/>
      <c r="K5" s="2211"/>
      <c r="L5" s="2211"/>
      <c r="M5" s="2211"/>
      <c r="N5" s="2211"/>
      <c r="O5" s="2211"/>
      <c r="P5" s="2211"/>
      <c r="Q5" s="2211"/>
      <c r="R5" s="2211"/>
      <c r="S5" s="2211"/>
      <c r="T5" s="2211"/>
      <c r="U5" s="2211"/>
      <c r="V5" s="2211"/>
      <c r="W5" s="2212"/>
      <c r="X5" s="492"/>
      <c r="Y5" s="2213" t="s">
        <v>664</v>
      </c>
      <c r="Z5" s="2214"/>
      <c r="AA5" s="2214"/>
      <c r="AB5" s="2214"/>
      <c r="AC5" s="2214"/>
      <c r="AD5" s="2214"/>
      <c r="AE5" s="2214"/>
      <c r="AF5" s="2215" t="str">
        <f>IF(ISBLANK('[25]0c. PSW'!C29), IF(ISBLANK('[25]0c. PSW'!C30),IF(ISBLANK('[25]0c. PSW'!C31),IF(ISBLANK('[25]0c. PSW'!C32),IF(ISBLANK('[25]0c. PSW'!C34),"","Level 5"),"Level 4"),"Level 3"),"Level 2"),"Level 1")</f>
        <v>Level 3</v>
      </c>
      <c r="AG5" s="2215"/>
      <c r="AH5" s="2215"/>
      <c r="AI5" s="2215"/>
      <c r="AJ5" s="2215"/>
      <c r="AK5" s="2215"/>
      <c r="AL5" s="2215"/>
      <c r="AM5" s="2215"/>
      <c r="AN5" s="2215"/>
      <c r="AO5" s="2216"/>
    </row>
    <row r="6" spans="2:41" ht="12.25" customHeight="1" thickBot="1">
      <c r="B6" s="2217" t="s">
        <v>46</v>
      </c>
      <c r="C6" s="2218"/>
      <c r="D6" s="2218"/>
      <c r="E6" s="2218"/>
      <c r="F6" s="2218"/>
      <c r="G6" s="2218"/>
      <c r="H6" s="2218"/>
      <c r="I6" s="2219">
        <f>Information!D39</f>
        <v>0</v>
      </c>
      <c r="J6" s="2220"/>
      <c r="K6" s="2220"/>
      <c r="L6" s="2220"/>
      <c r="M6" s="2220"/>
      <c r="N6" s="2220"/>
      <c r="O6" s="2220"/>
      <c r="P6" s="2220"/>
      <c r="Q6" s="2220"/>
      <c r="R6" s="2220"/>
      <c r="S6" s="2220"/>
      <c r="T6" s="2220"/>
      <c r="U6" s="2220"/>
      <c r="V6" s="2220"/>
      <c r="W6" s="2221"/>
      <c r="X6" s="492"/>
      <c r="Y6" s="492"/>
      <c r="Z6" s="492"/>
      <c r="AA6" s="492"/>
      <c r="AB6" s="492"/>
      <c r="AC6" s="492"/>
      <c r="AD6" s="492"/>
      <c r="AE6" s="492"/>
      <c r="AF6" s="492"/>
      <c r="AG6" s="492"/>
      <c r="AH6" s="492"/>
      <c r="AI6" s="492"/>
      <c r="AJ6" s="492"/>
      <c r="AK6" s="492"/>
      <c r="AL6" s="492"/>
      <c r="AM6" s="492"/>
      <c r="AN6" s="492"/>
      <c r="AO6" s="492"/>
    </row>
    <row r="7" spans="2:41" ht="6.5" customHeight="1" thickBot="1">
      <c r="B7" s="492"/>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row>
    <row r="8" spans="2:41" s="79" customFormat="1" ht="16" thickBot="1">
      <c r="B8" s="2193" t="s">
        <v>665</v>
      </c>
      <c r="C8" s="2194"/>
      <c r="D8" s="2194"/>
      <c r="E8" s="2194"/>
      <c r="F8" s="2194"/>
      <c r="G8" s="2194"/>
      <c r="H8" s="2194"/>
      <c r="I8" s="2194"/>
      <c r="J8" s="2194"/>
      <c r="K8" s="2194"/>
      <c r="L8" s="2194"/>
      <c r="M8" s="2194"/>
      <c r="N8" s="2194"/>
      <c r="O8" s="2194"/>
      <c r="P8" s="2194"/>
      <c r="Q8" s="2194"/>
      <c r="R8" s="2194"/>
      <c r="S8" s="2194"/>
      <c r="T8" s="2194"/>
      <c r="U8" s="2194"/>
      <c r="V8" s="2194"/>
      <c r="W8" s="2194"/>
      <c r="X8" s="2194"/>
      <c r="Y8" s="2194"/>
      <c r="Z8" s="2194"/>
      <c r="AA8" s="2194"/>
      <c r="AB8" s="2194"/>
      <c r="AC8" s="2194"/>
      <c r="AD8" s="2194"/>
      <c r="AE8" s="2194"/>
      <c r="AF8" s="2194"/>
      <c r="AG8" s="2194"/>
      <c r="AH8" s="2194"/>
      <c r="AI8" s="2194"/>
      <c r="AJ8" s="2194"/>
      <c r="AK8" s="2194"/>
      <c r="AL8" s="2194"/>
      <c r="AM8" s="2194"/>
      <c r="AN8" s="2194"/>
      <c r="AO8" s="2195"/>
    </row>
    <row r="9" spans="2:41" ht="12.25" customHeight="1">
      <c r="B9" s="2183"/>
      <c r="C9" s="2196"/>
      <c r="D9" s="2196"/>
      <c r="E9" s="2196"/>
      <c r="F9" s="2196"/>
      <c r="G9" s="2196"/>
      <c r="H9" s="2196"/>
      <c r="I9" s="2196"/>
      <c r="J9" s="2196"/>
      <c r="K9" s="2196"/>
      <c r="L9" s="2196"/>
      <c r="M9" s="2196"/>
      <c r="N9" s="2196"/>
      <c r="O9" s="2196"/>
      <c r="P9" s="2196"/>
      <c r="Q9" s="2196"/>
      <c r="R9" s="2196"/>
      <c r="S9" s="2196"/>
      <c r="T9" s="2196"/>
      <c r="U9" s="2196"/>
      <c r="V9" s="2196"/>
      <c r="W9" s="2196"/>
      <c r="X9" s="2196"/>
      <c r="Y9" s="2196"/>
      <c r="Z9" s="2196"/>
      <c r="AA9" s="2196"/>
      <c r="AB9" s="2196"/>
      <c r="AC9" s="2196"/>
      <c r="AD9" s="2196"/>
      <c r="AE9" s="2196"/>
      <c r="AF9" s="2196"/>
      <c r="AG9" s="2196"/>
      <c r="AH9" s="2196"/>
      <c r="AI9" s="2196"/>
      <c r="AJ9" s="2196"/>
      <c r="AK9" s="2196"/>
      <c r="AL9" s="2196"/>
      <c r="AM9" s="2196"/>
      <c r="AN9" s="2196"/>
      <c r="AO9" s="2197"/>
    </row>
    <row r="10" spans="2:41" ht="12.25" customHeight="1">
      <c r="B10" s="2198"/>
      <c r="C10" s="2196"/>
      <c r="D10" s="2196"/>
      <c r="E10" s="2196"/>
      <c r="F10" s="2196"/>
      <c r="G10" s="2196"/>
      <c r="H10" s="2196"/>
      <c r="I10" s="2196"/>
      <c r="J10" s="2196"/>
      <c r="K10" s="2196"/>
      <c r="L10" s="2196"/>
      <c r="M10" s="2196"/>
      <c r="N10" s="2196"/>
      <c r="O10" s="2196"/>
      <c r="P10" s="2196"/>
      <c r="Q10" s="2196"/>
      <c r="R10" s="2196"/>
      <c r="S10" s="2196"/>
      <c r="T10" s="2196"/>
      <c r="U10" s="2196"/>
      <c r="V10" s="2196"/>
      <c r="W10" s="2196"/>
      <c r="X10" s="2196"/>
      <c r="Y10" s="2196"/>
      <c r="Z10" s="2196"/>
      <c r="AA10" s="2196"/>
      <c r="AB10" s="2196"/>
      <c r="AC10" s="2196"/>
      <c r="AD10" s="2196"/>
      <c r="AE10" s="2196"/>
      <c r="AF10" s="2196"/>
      <c r="AG10" s="2196"/>
      <c r="AH10" s="2196"/>
      <c r="AI10" s="2196"/>
      <c r="AJ10" s="2196"/>
      <c r="AK10" s="2196"/>
      <c r="AL10" s="2196"/>
      <c r="AM10" s="2196"/>
      <c r="AN10" s="2196"/>
      <c r="AO10" s="2197"/>
    </row>
    <row r="11" spans="2:41" ht="12.25" customHeight="1">
      <c r="B11" s="2198"/>
      <c r="C11" s="2196"/>
      <c r="D11" s="2196"/>
      <c r="E11" s="2196"/>
      <c r="F11" s="2196"/>
      <c r="G11" s="2196"/>
      <c r="H11" s="2196"/>
      <c r="I11" s="2196"/>
      <c r="J11" s="2196"/>
      <c r="K11" s="2196"/>
      <c r="L11" s="2196"/>
      <c r="M11" s="2196"/>
      <c r="N11" s="2196"/>
      <c r="O11" s="2196"/>
      <c r="P11" s="2196"/>
      <c r="Q11" s="2196"/>
      <c r="R11" s="2196"/>
      <c r="S11" s="2196"/>
      <c r="T11" s="2196"/>
      <c r="U11" s="2196"/>
      <c r="V11" s="2196"/>
      <c r="W11" s="2196"/>
      <c r="X11" s="2196"/>
      <c r="Y11" s="2196"/>
      <c r="Z11" s="2196"/>
      <c r="AA11" s="2196"/>
      <c r="AB11" s="2196"/>
      <c r="AC11" s="2196"/>
      <c r="AD11" s="2196"/>
      <c r="AE11" s="2196"/>
      <c r="AF11" s="2196"/>
      <c r="AG11" s="2196"/>
      <c r="AH11" s="2196"/>
      <c r="AI11" s="2196"/>
      <c r="AJ11" s="2196"/>
      <c r="AK11" s="2196"/>
      <c r="AL11" s="2196"/>
      <c r="AM11" s="2196"/>
      <c r="AN11" s="2196"/>
      <c r="AO11" s="2197"/>
    </row>
    <row r="12" spans="2:41" ht="12.25" customHeight="1">
      <c r="B12" s="2198"/>
      <c r="C12" s="2196"/>
      <c r="D12" s="2196"/>
      <c r="E12" s="2196"/>
      <c r="F12" s="2196"/>
      <c r="G12" s="2196"/>
      <c r="H12" s="2196"/>
      <c r="I12" s="2196"/>
      <c r="J12" s="2196"/>
      <c r="K12" s="2196"/>
      <c r="L12" s="2196"/>
      <c r="M12" s="2196"/>
      <c r="N12" s="2196"/>
      <c r="O12" s="2196"/>
      <c r="P12" s="2196"/>
      <c r="Q12" s="2196"/>
      <c r="R12" s="2196"/>
      <c r="S12" s="2196"/>
      <c r="T12" s="2196"/>
      <c r="U12" s="2196"/>
      <c r="V12" s="2196"/>
      <c r="W12" s="2196"/>
      <c r="X12" s="2196"/>
      <c r="Y12" s="2196"/>
      <c r="Z12" s="2196"/>
      <c r="AA12" s="2196"/>
      <c r="AB12" s="2196"/>
      <c r="AC12" s="2196"/>
      <c r="AD12" s="2196"/>
      <c r="AE12" s="2196"/>
      <c r="AF12" s="2196"/>
      <c r="AG12" s="2196"/>
      <c r="AH12" s="2196"/>
      <c r="AI12" s="2196"/>
      <c r="AJ12" s="2196"/>
      <c r="AK12" s="2196"/>
      <c r="AL12" s="2196"/>
      <c r="AM12" s="2196"/>
      <c r="AN12" s="2196"/>
      <c r="AO12" s="2197"/>
    </row>
    <row r="13" spans="2:41" ht="12.25" customHeight="1">
      <c r="B13" s="2198"/>
      <c r="C13" s="2196"/>
      <c r="D13" s="2196"/>
      <c r="E13" s="2196"/>
      <c r="F13" s="2196"/>
      <c r="G13" s="2196"/>
      <c r="H13" s="2196"/>
      <c r="I13" s="2196"/>
      <c r="J13" s="2196"/>
      <c r="K13" s="2196"/>
      <c r="L13" s="2196"/>
      <c r="M13" s="2196"/>
      <c r="N13" s="2196"/>
      <c r="O13" s="2196"/>
      <c r="P13" s="2196"/>
      <c r="Q13" s="2196"/>
      <c r="R13" s="2196"/>
      <c r="S13" s="2196"/>
      <c r="T13" s="2196"/>
      <c r="U13" s="2196"/>
      <c r="V13" s="2196"/>
      <c r="W13" s="2196"/>
      <c r="X13" s="2196"/>
      <c r="Y13" s="2196"/>
      <c r="Z13" s="2196"/>
      <c r="AA13" s="2196"/>
      <c r="AB13" s="2196"/>
      <c r="AC13" s="2196"/>
      <c r="AD13" s="2196"/>
      <c r="AE13" s="2196"/>
      <c r="AF13" s="2196"/>
      <c r="AG13" s="2196"/>
      <c r="AH13" s="2196"/>
      <c r="AI13" s="2196"/>
      <c r="AJ13" s="2196"/>
      <c r="AK13" s="2196"/>
      <c r="AL13" s="2196"/>
      <c r="AM13" s="2196"/>
      <c r="AN13" s="2196"/>
      <c r="AO13" s="2197"/>
    </row>
    <row r="14" spans="2:41" ht="12.25" customHeight="1">
      <c r="B14" s="2198"/>
      <c r="C14" s="2196"/>
      <c r="D14" s="2196"/>
      <c r="E14" s="2196"/>
      <c r="F14" s="2196"/>
      <c r="G14" s="2196"/>
      <c r="H14" s="2196"/>
      <c r="I14" s="2196"/>
      <c r="J14" s="2196"/>
      <c r="K14" s="2196"/>
      <c r="L14" s="2196"/>
      <c r="M14" s="2196"/>
      <c r="N14" s="2196"/>
      <c r="O14" s="2196"/>
      <c r="P14" s="2196"/>
      <c r="Q14" s="2196"/>
      <c r="R14" s="2196"/>
      <c r="S14" s="2196"/>
      <c r="T14" s="2196"/>
      <c r="U14" s="2196"/>
      <c r="V14" s="2196"/>
      <c r="W14" s="2196"/>
      <c r="X14" s="2196"/>
      <c r="Y14" s="2196"/>
      <c r="Z14" s="2196"/>
      <c r="AA14" s="2196"/>
      <c r="AB14" s="2196"/>
      <c r="AC14" s="2196"/>
      <c r="AD14" s="2196"/>
      <c r="AE14" s="2196"/>
      <c r="AF14" s="2196"/>
      <c r="AG14" s="2196"/>
      <c r="AH14" s="2196"/>
      <c r="AI14" s="2196"/>
      <c r="AJ14" s="2196"/>
      <c r="AK14" s="2196"/>
      <c r="AL14" s="2196"/>
      <c r="AM14" s="2196"/>
      <c r="AN14" s="2196"/>
      <c r="AO14" s="2197"/>
    </row>
    <row r="15" spans="2:41" ht="12.25" customHeight="1">
      <c r="B15" s="2198"/>
      <c r="C15" s="2196"/>
      <c r="D15" s="2196"/>
      <c r="E15" s="2196"/>
      <c r="F15" s="2196"/>
      <c r="G15" s="2196"/>
      <c r="H15" s="2196"/>
      <c r="I15" s="2196"/>
      <c r="J15" s="2196"/>
      <c r="K15" s="2196"/>
      <c r="L15" s="2196"/>
      <c r="M15" s="2196"/>
      <c r="N15" s="2196"/>
      <c r="O15" s="2196"/>
      <c r="P15" s="2196"/>
      <c r="Q15" s="2196"/>
      <c r="R15" s="2196"/>
      <c r="S15" s="2196"/>
      <c r="T15" s="2196"/>
      <c r="U15" s="2196"/>
      <c r="V15" s="2196"/>
      <c r="W15" s="2196"/>
      <c r="X15" s="2196"/>
      <c r="Y15" s="2196"/>
      <c r="Z15" s="2196"/>
      <c r="AA15" s="2196"/>
      <c r="AB15" s="2196"/>
      <c r="AC15" s="2196"/>
      <c r="AD15" s="2196"/>
      <c r="AE15" s="2196"/>
      <c r="AF15" s="2196"/>
      <c r="AG15" s="2196"/>
      <c r="AH15" s="2196"/>
      <c r="AI15" s="2196"/>
      <c r="AJ15" s="2196"/>
      <c r="AK15" s="2196"/>
      <c r="AL15" s="2196"/>
      <c r="AM15" s="2196"/>
      <c r="AN15" s="2196"/>
      <c r="AO15" s="2197"/>
    </row>
    <row r="16" spans="2:41" ht="12.25" customHeight="1">
      <c r="B16" s="2198"/>
      <c r="C16" s="2196"/>
      <c r="D16" s="2196"/>
      <c r="E16" s="2196"/>
      <c r="F16" s="2196"/>
      <c r="G16" s="2196"/>
      <c r="H16" s="2196"/>
      <c r="I16" s="2196"/>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6"/>
      <c r="AJ16" s="2196"/>
      <c r="AK16" s="2196"/>
      <c r="AL16" s="2196"/>
      <c r="AM16" s="2196"/>
      <c r="AN16" s="2196"/>
      <c r="AO16" s="2197"/>
    </row>
    <row r="17" spans="2:41" ht="12.25" customHeight="1">
      <c r="B17" s="2198"/>
      <c r="C17" s="2196"/>
      <c r="D17" s="2196"/>
      <c r="E17" s="2196"/>
      <c r="F17" s="2196"/>
      <c r="G17" s="2196"/>
      <c r="H17" s="2196"/>
      <c r="I17" s="2196"/>
      <c r="J17" s="2196"/>
      <c r="K17" s="2196"/>
      <c r="L17" s="2196"/>
      <c r="M17" s="2196"/>
      <c r="N17" s="2196"/>
      <c r="O17" s="2196"/>
      <c r="P17" s="2196"/>
      <c r="Q17" s="2196"/>
      <c r="R17" s="2196"/>
      <c r="S17" s="2196"/>
      <c r="T17" s="2196"/>
      <c r="U17" s="2196"/>
      <c r="V17" s="2196"/>
      <c r="W17" s="2196"/>
      <c r="X17" s="2196"/>
      <c r="Y17" s="2196"/>
      <c r="Z17" s="2196"/>
      <c r="AA17" s="2196"/>
      <c r="AB17" s="2196"/>
      <c r="AC17" s="2196"/>
      <c r="AD17" s="2196"/>
      <c r="AE17" s="2196"/>
      <c r="AF17" s="2196"/>
      <c r="AG17" s="2196"/>
      <c r="AH17" s="2196"/>
      <c r="AI17" s="2196"/>
      <c r="AJ17" s="2196"/>
      <c r="AK17" s="2196"/>
      <c r="AL17" s="2196"/>
      <c r="AM17" s="2196"/>
      <c r="AN17" s="2196"/>
      <c r="AO17" s="2197"/>
    </row>
    <row r="18" spans="2:41" ht="12.25" customHeight="1">
      <c r="B18" s="2198"/>
      <c r="C18" s="2196"/>
      <c r="D18" s="2196"/>
      <c r="E18" s="2196"/>
      <c r="F18" s="2196"/>
      <c r="G18" s="2196"/>
      <c r="H18" s="2196"/>
      <c r="I18" s="2196"/>
      <c r="J18" s="2196"/>
      <c r="K18" s="2196"/>
      <c r="L18" s="2196"/>
      <c r="M18" s="2196"/>
      <c r="N18" s="2196"/>
      <c r="O18" s="2196"/>
      <c r="P18" s="2196"/>
      <c r="Q18" s="2196"/>
      <c r="R18" s="2196"/>
      <c r="S18" s="2196"/>
      <c r="T18" s="2196"/>
      <c r="U18" s="2196"/>
      <c r="V18" s="2196"/>
      <c r="W18" s="2196"/>
      <c r="X18" s="2196"/>
      <c r="Y18" s="2196"/>
      <c r="Z18" s="2196"/>
      <c r="AA18" s="2196"/>
      <c r="AB18" s="2196"/>
      <c r="AC18" s="2196"/>
      <c r="AD18" s="2196"/>
      <c r="AE18" s="2196"/>
      <c r="AF18" s="2196"/>
      <c r="AG18" s="2196"/>
      <c r="AH18" s="2196"/>
      <c r="AI18" s="2196"/>
      <c r="AJ18" s="2196"/>
      <c r="AK18" s="2196"/>
      <c r="AL18" s="2196"/>
      <c r="AM18" s="2196"/>
      <c r="AN18" s="2196"/>
      <c r="AO18" s="2197"/>
    </row>
    <row r="19" spans="2:41" ht="12.25" customHeight="1">
      <c r="B19" s="2198"/>
      <c r="C19" s="2196"/>
      <c r="D19" s="2196"/>
      <c r="E19" s="2196"/>
      <c r="F19" s="2196"/>
      <c r="G19" s="2196"/>
      <c r="H19" s="2196"/>
      <c r="I19" s="2196"/>
      <c r="J19" s="2196"/>
      <c r="K19" s="2196"/>
      <c r="L19" s="2196"/>
      <c r="M19" s="2196"/>
      <c r="N19" s="2196"/>
      <c r="O19" s="2196"/>
      <c r="P19" s="2196"/>
      <c r="Q19" s="2196"/>
      <c r="R19" s="2196"/>
      <c r="S19" s="2196"/>
      <c r="T19" s="2196"/>
      <c r="U19" s="2196"/>
      <c r="V19" s="2196"/>
      <c r="W19" s="2196"/>
      <c r="X19" s="2196"/>
      <c r="Y19" s="2196"/>
      <c r="Z19" s="2196"/>
      <c r="AA19" s="2196"/>
      <c r="AB19" s="2196"/>
      <c r="AC19" s="2196"/>
      <c r="AD19" s="2196"/>
      <c r="AE19" s="2196"/>
      <c r="AF19" s="2196"/>
      <c r="AG19" s="2196"/>
      <c r="AH19" s="2196"/>
      <c r="AI19" s="2196"/>
      <c r="AJ19" s="2196"/>
      <c r="AK19" s="2196"/>
      <c r="AL19" s="2196"/>
      <c r="AM19" s="2196"/>
      <c r="AN19" s="2196"/>
      <c r="AO19" s="2197"/>
    </row>
    <row r="20" spans="2:41" ht="12.25" customHeight="1">
      <c r="B20" s="2198"/>
      <c r="C20" s="2196"/>
      <c r="D20" s="2196"/>
      <c r="E20" s="2196"/>
      <c r="F20" s="2196"/>
      <c r="G20" s="2196"/>
      <c r="H20" s="2196"/>
      <c r="I20" s="2196"/>
      <c r="J20" s="2196"/>
      <c r="K20" s="2196"/>
      <c r="L20" s="2196"/>
      <c r="M20" s="2196"/>
      <c r="N20" s="2196"/>
      <c r="O20" s="2196"/>
      <c r="P20" s="2196"/>
      <c r="Q20" s="2196"/>
      <c r="R20" s="2196"/>
      <c r="S20" s="2196"/>
      <c r="T20" s="2196"/>
      <c r="U20" s="2196"/>
      <c r="V20" s="2196"/>
      <c r="W20" s="2196"/>
      <c r="X20" s="2196"/>
      <c r="Y20" s="2196"/>
      <c r="Z20" s="2196"/>
      <c r="AA20" s="2196"/>
      <c r="AB20" s="2196"/>
      <c r="AC20" s="2196"/>
      <c r="AD20" s="2196"/>
      <c r="AE20" s="2196"/>
      <c r="AF20" s="2196"/>
      <c r="AG20" s="2196"/>
      <c r="AH20" s="2196"/>
      <c r="AI20" s="2196"/>
      <c r="AJ20" s="2196"/>
      <c r="AK20" s="2196"/>
      <c r="AL20" s="2196"/>
      <c r="AM20" s="2196"/>
      <c r="AN20" s="2196"/>
      <c r="AO20" s="2197"/>
    </row>
    <row r="21" spans="2:41" ht="12.25" customHeight="1" thickBot="1">
      <c r="B21" s="2199"/>
      <c r="C21" s="2200"/>
      <c r="D21" s="2200"/>
      <c r="E21" s="2200"/>
      <c r="F21" s="2200"/>
      <c r="G21" s="2200"/>
      <c r="H21" s="2200"/>
      <c r="I21" s="2200"/>
      <c r="J21" s="2200"/>
      <c r="K21" s="2200"/>
      <c r="L21" s="2200"/>
      <c r="M21" s="2200"/>
      <c r="N21" s="2200"/>
      <c r="O21" s="2200"/>
      <c r="P21" s="2200"/>
      <c r="Q21" s="2200"/>
      <c r="R21" s="2200"/>
      <c r="S21" s="2200"/>
      <c r="T21" s="2200"/>
      <c r="U21" s="2200"/>
      <c r="V21" s="2200"/>
      <c r="W21" s="2200"/>
      <c r="X21" s="2200"/>
      <c r="Y21" s="2200"/>
      <c r="Z21" s="2200"/>
      <c r="AA21" s="2200"/>
      <c r="AB21" s="2200"/>
      <c r="AC21" s="2200"/>
      <c r="AD21" s="2200"/>
      <c r="AE21" s="2200"/>
      <c r="AF21" s="2200"/>
      <c r="AG21" s="2200"/>
      <c r="AH21" s="2200"/>
      <c r="AI21" s="2200"/>
      <c r="AJ21" s="2200"/>
      <c r="AK21" s="2200"/>
      <c r="AL21" s="2200"/>
      <c r="AM21" s="2200"/>
      <c r="AN21" s="2200"/>
      <c r="AO21" s="2201"/>
    </row>
    <row r="22" spans="2:41" ht="6.5" customHeight="1" thickBot="1">
      <c r="B22" s="492"/>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row>
    <row r="23" spans="2:41" s="79" customFormat="1" ht="15" customHeight="1" thickBot="1">
      <c r="B23" s="2193" t="s">
        <v>666</v>
      </c>
      <c r="C23" s="2194"/>
      <c r="D23" s="2194"/>
      <c r="E23" s="2194"/>
      <c r="F23" s="2194"/>
      <c r="G23" s="2194"/>
      <c r="H23" s="2194"/>
      <c r="I23" s="2194"/>
      <c r="J23" s="2194"/>
      <c r="K23" s="2194"/>
      <c r="L23" s="2194"/>
      <c r="M23" s="2194"/>
      <c r="N23" s="2194"/>
      <c r="O23" s="2194"/>
      <c r="P23" s="2194"/>
      <c r="Q23" s="2194"/>
      <c r="R23" s="2194"/>
      <c r="S23" s="2194"/>
      <c r="T23" s="2194"/>
      <c r="U23" s="2194"/>
      <c r="V23" s="2194"/>
      <c r="W23" s="2194"/>
      <c r="X23" s="2194"/>
      <c r="Y23" s="2194"/>
      <c r="Z23" s="2194"/>
      <c r="AA23" s="2194"/>
      <c r="AB23" s="2194"/>
      <c r="AC23" s="2194"/>
      <c r="AD23" s="2194"/>
      <c r="AE23" s="2194"/>
      <c r="AF23" s="2194"/>
      <c r="AG23" s="2194"/>
      <c r="AH23" s="2194"/>
      <c r="AI23" s="2194"/>
      <c r="AJ23" s="2194"/>
      <c r="AK23" s="2194"/>
      <c r="AL23" s="2194"/>
      <c r="AM23" s="2194"/>
      <c r="AN23" s="2194"/>
      <c r="AO23" s="2195"/>
    </row>
    <row r="24" spans="2:41" ht="12.25" customHeight="1" thickBot="1">
      <c r="B24" s="2202" t="s">
        <v>667</v>
      </c>
      <c r="C24" s="2203"/>
      <c r="D24" s="2203"/>
      <c r="E24" s="2203"/>
      <c r="F24" s="2203"/>
      <c r="G24" s="2203"/>
      <c r="H24" s="2203"/>
      <c r="I24" s="2203"/>
      <c r="J24" s="2203"/>
      <c r="K24" s="2203"/>
      <c r="L24" s="2203"/>
      <c r="M24" s="2203"/>
      <c r="N24" s="2203"/>
      <c r="O24" s="2203"/>
      <c r="P24" s="2203"/>
      <c r="Q24" s="2203"/>
      <c r="R24" s="2203"/>
      <c r="S24" s="2204"/>
      <c r="T24" s="2205" t="s">
        <v>668</v>
      </c>
      <c r="U24" s="2206"/>
      <c r="V24" s="2206"/>
      <c r="W24" s="2206"/>
      <c r="X24" s="2206"/>
      <c r="Y24" s="2206"/>
      <c r="Z24" s="2206"/>
      <c r="AA24" s="2206"/>
      <c r="AB24" s="2206"/>
      <c r="AC24" s="2206"/>
      <c r="AD24" s="2206"/>
      <c r="AE24" s="2206"/>
      <c r="AF24" s="2206"/>
      <c r="AG24" s="2206"/>
      <c r="AH24" s="2207"/>
      <c r="AI24" s="2205" t="s">
        <v>669</v>
      </c>
      <c r="AJ24" s="2206"/>
      <c r="AK24" s="2206"/>
      <c r="AL24" s="2206"/>
      <c r="AM24" s="2206"/>
      <c r="AN24" s="2206"/>
      <c r="AO24" s="2207"/>
    </row>
    <row r="25" spans="2:41" ht="12.25" customHeight="1">
      <c r="B25" s="2189"/>
      <c r="C25" s="2190"/>
      <c r="D25" s="2190"/>
      <c r="E25" s="2190"/>
      <c r="F25" s="2190"/>
      <c r="G25" s="2190"/>
      <c r="H25" s="2190"/>
      <c r="I25" s="2190"/>
      <c r="J25" s="2190"/>
      <c r="K25" s="2190"/>
      <c r="L25" s="2190"/>
      <c r="M25" s="2190"/>
      <c r="N25" s="2190"/>
      <c r="O25" s="2190"/>
      <c r="P25" s="2190"/>
      <c r="Q25" s="2190"/>
      <c r="R25" s="2190"/>
      <c r="S25" s="2190"/>
      <c r="T25" s="2190"/>
      <c r="U25" s="2190"/>
      <c r="V25" s="2190"/>
      <c r="W25" s="2190"/>
      <c r="X25" s="2190"/>
      <c r="Y25" s="2190"/>
      <c r="Z25" s="2190"/>
      <c r="AA25" s="2190"/>
      <c r="AB25" s="2190"/>
      <c r="AC25" s="2190"/>
      <c r="AD25" s="2190"/>
      <c r="AE25" s="2190"/>
      <c r="AF25" s="2190"/>
      <c r="AG25" s="2190"/>
      <c r="AH25" s="2190"/>
      <c r="AI25" s="2191"/>
      <c r="AJ25" s="2191"/>
      <c r="AK25" s="2191"/>
      <c r="AL25" s="2191"/>
      <c r="AM25" s="2191"/>
      <c r="AN25" s="2191"/>
      <c r="AO25" s="2192"/>
    </row>
    <row r="26" spans="2:41" ht="12.25" customHeight="1">
      <c r="B26" s="2169"/>
      <c r="C26" s="2170"/>
      <c r="D26" s="2170"/>
      <c r="E26" s="2170"/>
      <c r="F26" s="2170"/>
      <c r="G26" s="2170"/>
      <c r="H26" s="2170"/>
      <c r="I26" s="2170"/>
      <c r="J26" s="2170"/>
      <c r="K26" s="2170"/>
      <c r="L26" s="2170"/>
      <c r="M26" s="2170"/>
      <c r="N26" s="2170"/>
      <c r="O26" s="2170"/>
      <c r="P26" s="2170"/>
      <c r="Q26" s="2170"/>
      <c r="R26" s="2170"/>
      <c r="S26" s="2170"/>
      <c r="T26" s="2170"/>
      <c r="U26" s="2170"/>
      <c r="V26" s="2170"/>
      <c r="W26" s="2170"/>
      <c r="X26" s="2170"/>
      <c r="Y26" s="2170"/>
      <c r="Z26" s="2170"/>
      <c r="AA26" s="2170"/>
      <c r="AB26" s="2170"/>
      <c r="AC26" s="2170"/>
      <c r="AD26" s="2170"/>
      <c r="AE26" s="2170"/>
      <c r="AF26" s="2170"/>
      <c r="AG26" s="2170"/>
      <c r="AH26" s="2170"/>
      <c r="AI26" s="2171"/>
      <c r="AJ26" s="2171"/>
      <c r="AK26" s="2171"/>
      <c r="AL26" s="2171"/>
      <c r="AM26" s="2171"/>
      <c r="AN26" s="2171"/>
      <c r="AO26" s="2172"/>
    </row>
    <row r="27" spans="2:41" ht="12.25" customHeight="1">
      <c r="B27" s="2169"/>
      <c r="C27" s="2170"/>
      <c r="D27" s="2170"/>
      <c r="E27" s="2170"/>
      <c r="F27" s="2170"/>
      <c r="G27" s="2170"/>
      <c r="H27" s="2170"/>
      <c r="I27" s="2170"/>
      <c r="J27" s="2170"/>
      <c r="K27" s="2170"/>
      <c r="L27" s="2170"/>
      <c r="M27" s="2170"/>
      <c r="N27" s="2170"/>
      <c r="O27" s="2170"/>
      <c r="P27" s="2170"/>
      <c r="Q27" s="2170"/>
      <c r="R27" s="2170"/>
      <c r="S27" s="2170"/>
      <c r="T27" s="2170"/>
      <c r="U27" s="2170"/>
      <c r="V27" s="2170"/>
      <c r="W27" s="2170"/>
      <c r="X27" s="2170"/>
      <c r="Y27" s="2170"/>
      <c r="Z27" s="2170"/>
      <c r="AA27" s="2170"/>
      <c r="AB27" s="2170"/>
      <c r="AC27" s="2170"/>
      <c r="AD27" s="2170"/>
      <c r="AE27" s="2170"/>
      <c r="AF27" s="2170"/>
      <c r="AG27" s="2170"/>
      <c r="AH27" s="2170"/>
      <c r="AI27" s="2171"/>
      <c r="AJ27" s="2171"/>
      <c r="AK27" s="2171"/>
      <c r="AL27" s="2171"/>
      <c r="AM27" s="2171"/>
      <c r="AN27" s="2171"/>
      <c r="AO27" s="2172"/>
    </row>
    <row r="28" spans="2:41" ht="12.25" customHeight="1">
      <c r="B28" s="2169"/>
      <c r="C28" s="2170"/>
      <c r="D28" s="2170"/>
      <c r="E28" s="2170"/>
      <c r="F28" s="2170"/>
      <c r="G28" s="2170"/>
      <c r="H28" s="2170"/>
      <c r="I28" s="2170"/>
      <c r="J28" s="2170"/>
      <c r="K28" s="2170"/>
      <c r="L28" s="2170"/>
      <c r="M28" s="2170"/>
      <c r="N28" s="2170"/>
      <c r="O28" s="2170"/>
      <c r="P28" s="2170"/>
      <c r="Q28" s="2170"/>
      <c r="R28" s="2170"/>
      <c r="S28" s="2170"/>
      <c r="T28" s="2170"/>
      <c r="U28" s="2170"/>
      <c r="V28" s="2170"/>
      <c r="W28" s="2170"/>
      <c r="X28" s="2170"/>
      <c r="Y28" s="2170"/>
      <c r="Z28" s="2170"/>
      <c r="AA28" s="2170"/>
      <c r="AB28" s="2170"/>
      <c r="AC28" s="2170"/>
      <c r="AD28" s="2170"/>
      <c r="AE28" s="2170"/>
      <c r="AF28" s="2170"/>
      <c r="AG28" s="2170"/>
      <c r="AH28" s="2170"/>
      <c r="AI28" s="2171"/>
      <c r="AJ28" s="2171"/>
      <c r="AK28" s="2171"/>
      <c r="AL28" s="2171"/>
      <c r="AM28" s="2171"/>
      <c r="AN28" s="2171"/>
      <c r="AO28" s="2172"/>
    </row>
    <row r="29" spans="2:41" ht="12.25" customHeight="1">
      <c r="B29" s="2169"/>
      <c r="C29" s="2170"/>
      <c r="D29" s="2170"/>
      <c r="E29" s="2170"/>
      <c r="F29" s="2170"/>
      <c r="G29" s="2170"/>
      <c r="H29" s="2170"/>
      <c r="I29" s="2170"/>
      <c r="J29" s="2170"/>
      <c r="K29" s="2170"/>
      <c r="L29" s="2170"/>
      <c r="M29" s="2170"/>
      <c r="N29" s="2170"/>
      <c r="O29" s="2170"/>
      <c r="P29" s="2170"/>
      <c r="Q29" s="2170"/>
      <c r="R29" s="2170"/>
      <c r="S29" s="2170"/>
      <c r="T29" s="2170"/>
      <c r="U29" s="2170"/>
      <c r="V29" s="2170"/>
      <c r="W29" s="2170"/>
      <c r="X29" s="2170"/>
      <c r="Y29" s="2170"/>
      <c r="Z29" s="2170"/>
      <c r="AA29" s="2170"/>
      <c r="AB29" s="2170"/>
      <c r="AC29" s="2170"/>
      <c r="AD29" s="2170"/>
      <c r="AE29" s="2170"/>
      <c r="AF29" s="2170"/>
      <c r="AG29" s="2170"/>
      <c r="AH29" s="2170"/>
      <c r="AI29" s="2171"/>
      <c r="AJ29" s="2171"/>
      <c r="AK29" s="2171"/>
      <c r="AL29" s="2171"/>
      <c r="AM29" s="2171"/>
      <c r="AN29" s="2171"/>
      <c r="AO29" s="2172"/>
    </row>
    <row r="30" spans="2:41" ht="12.25" customHeight="1">
      <c r="B30" s="2169"/>
      <c r="C30" s="2170"/>
      <c r="D30" s="2170"/>
      <c r="E30" s="2170"/>
      <c r="F30" s="2170"/>
      <c r="G30" s="2170"/>
      <c r="H30" s="2170"/>
      <c r="I30" s="2170"/>
      <c r="J30" s="2170"/>
      <c r="K30" s="2170"/>
      <c r="L30" s="2170"/>
      <c r="M30" s="2170"/>
      <c r="N30" s="2170"/>
      <c r="O30" s="2170"/>
      <c r="P30" s="2170"/>
      <c r="Q30" s="2170"/>
      <c r="R30" s="2170"/>
      <c r="S30" s="2170"/>
      <c r="T30" s="2170"/>
      <c r="U30" s="2170"/>
      <c r="V30" s="2170"/>
      <c r="W30" s="2170"/>
      <c r="X30" s="2170"/>
      <c r="Y30" s="2170"/>
      <c r="Z30" s="2170"/>
      <c r="AA30" s="2170"/>
      <c r="AB30" s="2170"/>
      <c r="AC30" s="2170"/>
      <c r="AD30" s="2170"/>
      <c r="AE30" s="2170"/>
      <c r="AF30" s="2170"/>
      <c r="AG30" s="2170"/>
      <c r="AH30" s="2170"/>
      <c r="AI30" s="2171"/>
      <c r="AJ30" s="2171"/>
      <c r="AK30" s="2171"/>
      <c r="AL30" s="2171"/>
      <c r="AM30" s="2171"/>
      <c r="AN30" s="2171"/>
      <c r="AO30" s="2172"/>
    </row>
    <row r="31" spans="2:41" ht="12.25" customHeight="1">
      <c r="B31" s="2169"/>
      <c r="C31" s="2170"/>
      <c r="D31" s="2170"/>
      <c r="E31" s="2170"/>
      <c r="F31" s="2170"/>
      <c r="G31" s="2170"/>
      <c r="H31" s="2170"/>
      <c r="I31" s="2170"/>
      <c r="J31" s="2170"/>
      <c r="K31" s="2170"/>
      <c r="L31" s="2170"/>
      <c r="M31" s="2170"/>
      <c r="N31" s="2170"/>
      <c r="O31" s="2170"/>
      <c r="P31" s="2170"/>
      <c r="Q31" s="2170"/>
      <c r="R31" s="2170"/>
      <c r="S31" s="2170"/>
      <c r="T31" s="2170"/>
      <c r="U31" s="2170"/>
      <c r="V31" s="2170"/>
      <c r="W31" s="2170"/>
      <c r="X31" s="2170"/>
      <c r="Y31" s="2170"/>
      <c r="Z31" s="2170"/>
      <c r="AA31" s="2170"/>
      <c r="AB31" s="2170"/>
      <c r="AC31" s="2170"/>
      <c r="AD31" s="2170"/>
      <c r="AE31" s="2170"/>
      <c r="AF31" s="2170"/>
      <c r="AG31" s="2170"/>
      <c r="AH31" s="2170"/>
      <c r="AI31" s="2171"/>
      <c r="AJ31" s="2171"/>
      <c r="AK31" s="2171"/>
      <c r="AL31" s="2171"/>
      <c r="AM31" s="2171"/>
      <c r="AN31" s="2171"/>
      <c r="AO31" s="2172"/>
    </row>
    <row r="32" spans="2:41" ht="12.25" customHeight="1">
      <c r="B32" s="2169"/>
      <c r="C32" s="2170"/>
      <c r="D32" s="2170"/>
      <c r="E32" s="2170"/>
      <c r="F32" s="2170"/>
      <c r="G32" s="2170"/>
      <c r="H32" s="2170"/>
      <c r="I32" s="2170"/>
      <c r="J32" s="2170"/>
      <c r="K32" s="2170"/>
      <c r="L32" s="2170"/>
      <c r="M32" s="2170"/>
      <c r="N32" s="2170"/>
      <c r="O32" s="2170"/>
      <c r="P32" s="2170"/>
      <c r="Q32" s="2170"/>
      <c r="R32" s="2170"/>
      <c r="S32" s="2170"/>
      <c r="T32" s="2170"/>
      <c r="U32" s="2170"/>
      <c r="V32" s="2170"/>
      <c r="W32" s="2170"/>
      <c r="X32" s="2170"/>
      <c r="Y32" s="2170"/>
      <c r="Z32" s="2170"/>
      <c r="AA32" s="2170"/>
      <c r="AB32" s="2170"/>
      <c r="AC32" s="2170"/>
      <c r="AD32" s="2170"/>
      <c r="AE32" s="2170"/>
      <c r="AF32" s="2170"/>
      <c r="AG32" s="2170"/>
      <c r="AH32" s="2170"/>
      <c r="AI32" s="2171"/>
      <c r="AJ32" s="2171"/>
      <c r="AK32" s="2171"/>
      <c r="AL32" s="2171"/>
      <c r="AM32" s="2171"/>
      <c r="AN32" s="2171"/>
      <c r="AO32" s="2172"/>
    </row>
    <row r="33" spans="1:41" ht="12.25" customHeight="1">
      <c r="B33" s="2169"/>
      <c r="C33" s="2170"/>
      <c r="D33" s="2170"/>
      <c r="E33" s="2170"/>
      <c r="F33" s="2170"/>
      <c r="G33" s="2170"/>
      <c r="H33" s="2170"/>
      <c r="I33" s="2170"/>
      <c r="J33" s="2170"/>
      <c r="K33" s="2170"/>
      <c r="L33" s="2170"/>
      <c r="M33" s="2170"/>
      <c r="N33" s="2170"/>
      <c r="O33" s="2170"/>
      <c r="P33" s="2170"/>
      <c r="Q33" s="2170"/>
      <c r="R33" s="2170"/>
      <c r="S33" s="2170"/>
      <c r="T33" s="2170"/>
      <c r="U33" s="2170"/>
      <c r="V33" s="2170"/>
      <c r="W33" s="2170"/>
      <c r="X33" s="2170"/>
      <c r="Y33" s="2170"/>
      <c r="Z33" s="2170"/>
      <c r="AA33" s="2170"/>
      <c r="AB33" s="2170"/>
      <c r="AC33" s="2170"/>
      <c r="AD33" s="2170"/>
      <c r="AE33" s="2170"/>
      <c r="AF33" s="2170"/>
      <c r="AG33" s="2170"/>
      <c r="AH33" s="2170"/>
      <c r="AI33" s="2171"/>
      <c r="AJ33" s="2171"/>
      <c r="AK33" s="2171"/>
      <c r="AL33" s="2171"/>
      <c r="AM33" s="2171"/>
      <c r="AN33" s="2171"/>
      <c r="AO33" s="2172"/>
    </row>
    <row r="34" spans="1:41" ht="12.25" customHeight="1">
      <c r="B34" s="2169"/>
      <c r="C34" s="2170"/>
      <c r="D34" s="2170"/>
      <c r="E34" s="2170"/>
      <c r="F34" s="2170"/>
      <c r="G34" s="2170"/>
      <c r="H34" s="2170"/>
      <c r="I34" s="2170"/>
      <c r="J34" s="2170"/>
      <c r="K34" s="2170"/>
      <c r="L34" s="2170"/>
      <c r="M34" s="2170"/>
      <c r="N34" s="2170"/>
      <c r="O34" s="2170"/>
      <c r="P34" s="2170"/>
      <c r="Q34" s="2170"/>
      <c r="R34" s="2170"/>
      <c r="S34" s="2170"/>
      <c r="T34" s="2170"/>
      <c r="U34" s="2170"/>
      <c r="V34" s="2170"/>
      <c r="W34" s="2170"/>
      <c r="X34" s="2170"/>
      <c r="Y34" s="2170"/>
      <c r="Z34" s="2170"/>
      <c r="AA34" s="2170"/>
      <c r="AB34" s="2170"/>
      <c r="AC34" s="2170"/>
      <c r="AD34" s="2170"/>
      <c r="AE34" s="2170"/>
      <c r="AF34" s="2170"/>
      <c r="AG34" s="2170"/>
      <c r="AH34" s="2170"/>
      <c r="AI34" s="2171"/>
      <c r="AJ34" s="2171"/>
      <c r="AK34" s="2171"/>
      <c r="AL34" s="2171"/>
      <c r="AM34" s="2171"/>
      <c r="AN34" s="2171"/>
      <c r="AO34" s="2172"/>
    </row>
    <row r="35" spans="1:41" ht="12.25" customHeight="1">
      <c r="B35" s="2169"/>
      <c r="C35" s="2170"/>
      <c r="D35" s="2170"/>
      <c r="E35" s="2170"/>
      <c r="F35" s="2170"/>
      <c r="G35" s="2170"/>
      <c r="H35" s="2170"/>
      <c r="I35" s="2170"/>
      <c r="J35" s="2170"/>
      <c r="K35" s="2170"/>
      <c r="L35" s="2170"/>
      <c r="M35" s="2170"/>
      <c r="N35" s="2170"/>
      <c r="O35" s="2170"/>
      <c r="P35" s="2170"/>
      <c r="Q35" s="2170"/>
      <c r="R35" s="2170"/>
      <c r="S35" s="2170"/>
      <c r="T35" s="2170"/>
      <c r="U35" s="2170"/>
      <c r="V35" s="2170"/>
      <c r="W35" s="2170"/>
      <c r="X35" s="2170"/>
      <c r="Y35" s="2170"/>
      <c r="Z35" s="2170"/>
      <c r="AA35" s="2170"/>
      <c r="AB35" s="2170"/>
      <c r="AC35" s="2170"/>
      <c r="AD35" s="2170"/>
      <c r="AE35" s="2170"/>
      <c r="AF35" s="2170"/>
      <c r="AG35" s="2170"/>
      <c r="AH35" s="2170"/>
      <c r="AI35" s="2171"/>
      <c r="AJ35" s="2171"/>
      <c r="AK35" s="2171"/>
      <c r="AL35" s="2171"/>
      <c r="AM35" s="2171"/>
      <c r="AN35" s="2171"/>
      <c r="AO35" s="2172"/>
    </row>
    <row r="36" spans="1:41" ht="12.25" customHeight="1">
      <c r="B36" s="2169"/>
      <c r="C36" s="2170"/>
      <c r="D36" s="2170"/>
      <c r="E36" s="2170"/>
      <c r="F36" s="2170"/>
      <c r="G36" s="2170"/>
      <c r="H36" s="2170"/>
      <c r="I36" s="2170"/>
      <c r="J36" s="2170"/>
      <c r="K36" s="2170"/>
      <c r="L36" s="2170"/>
      <c r="M36" s="2170"/>
      <c r="N36" s="2170"/>
      <c r="O36" s="2170"/>
      <c r="P36" s="2170"/>
      <c r="Q36" s="2170"/>
      <c r="R36" s="2170"/>
      <c r="S36" s="2170"/>
      <c r="T36" s="2170"/>
      <c r="U36" s="2170"/>
      <c r="V36" s="2170"/>
      <c r="W36" s="2170"/>
      <c r="X36" s="2170"/>
      <c r="Y36" s="2170"/>
      <c r="Z36" s="2170"/>
      <c r="AA36" s="2170"/>
      <c r="AB36" s="2170"/>
      <c r="AC36" s="2170"/>
      <c r="AD36" s="2170"/>
      <c r="AE36" s="2170"/>
      <c r="AF36" s="2170"/>
      <c r="AG36" s="2170"/>
      <c r="AH36" s="2170"/>
      <c r="AI36" s="2171"/>
      <c r="AJ36" s="2171"/>
      <c r="AK36" s="2171"/>
      <c r="AL36" s="2171"/>
      <c r="AM36" s="2171"/>
      <c r="AN36" s="2171"/>
      <c r="AO36" s="2172"/>
    </row>
    <row r="37" spans="1:41" ht="12.25" customHeight="1" thickBot="1">
      <c r="B37" s="2173"/>
      <c r="C37" s="2174"/>
      <c r="D37" s="2174"/>
      <c r="E37" s="2174"/>
      <c r="F37" s="2174"/>
      <c r="G37" s="2174"/>
      <c r="H37" s="2174"/>
      <c r="I37" s="2174"/>
      <c r="J37" s="2174"/>
      <c r="K37" s="2174"/>
      <c r="L37" s="2174"/>
      <c r="M37" s="2174"/>
      <c r="N37" s="2174"/>
      <c r="O37" s="2174"/>
      <c r="P37" s="2174"/>
      <c r="Q37" s="2174"/>
      <c r="R37" s="2174"/>
      <c r="S37" s="2174"/>
      <c r="T37" s="2174"/>
      <c r="U37" s="2174"/>
      <c r="V37" s="2174"/>
      <c r="W37" s="2174"/>
      <c r="X37" s="2174"/>
      <c r="Y37" s="2174"/>
      <c r="Z37" s="2174"/>
      <c r="AA37" s="2174"/>
      <c r="AB37" s="2174"/>
      <c r="AC37" s="2174"/>
      <c r="AD37" s="2174"/>
      <c r="AE37" s="2174"/>
      <c r="AF37" s="2174"/>
      <c r="AG37" s="2174"/>
      <c r="AH37" s="2174"/>
      <c r="AI37" s="2175"/>
      <c r="AJ37" s="2175"/>
      <c r="AK37" s="2175"/>
      <c r="AL37" s="2175"/>
      <c r="AM37" s="2175"/>
      <c r="AN37" s="2175"/>
      <c r="AO37" s="2176"/>
    </row>
    <row r="38" spans="1:41" ht="6.5" customHeight="1" thickBot="1">
      <c r="B38" s="492"/>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row>
    <row r="39" spans="1:41" s="79" customFormat="1" ht="30.25" customHeight="1" thickBot="1">
      <c r="B39" s="2177" t="s">
        <v>670</v>
      </c>
      <c r="C39" s="2178"/>
      <c r="D39" s="2178"/>
      <c r="E39" s="2178"/>
      <c r="F39" s="2178"/>
      <c r="G39" s="2178"/>
      <c r="H39" s="2178"/>
      <c r="I39" s="2178"/>
      <c r="J39" s="2178"/>
      <c r="K39" s="2178"/>
      <c r="L39" s="2178"/>
      <c r="M39" s="2178"/>
      <c r="N39" s="2178"/>
      <c r="O39" s="2178"/>
      <c r="P39" s="2178"/>
      <c r="Q39" s="2178"/>
      <c r="R39" s="2178"/>
      <c r="S39" s="2178"/>
      <c r="T39" s="2178"/>
      <c r="U39" s="2178"/>
      <c r="V39" s="2178"/>
      <c r="W39" s="2178"/>
      <c r="X39" s="2178"/>
      <c r="Y39" s="2178"/>
      <c r="Z39" s="2178"/>
      <c r="AA39" s="2178"/>
      <c r="AB39" s="2178"/>
      <c r="AC39" s="2178"/>
      <c r="AD39" s="2178"/>
      <c r="AE39" s="2178"/>
      <c r="AF39" s="2178"/>
      <c r="AG39" s="2178"/>
      <c r="AH39" s="2178"/>
      <c r="AI39" s="2178"/>
      <c r="AJ39" s="2178"/>
      <c r="AK39" s="2178"/>
      <c r="AL39" s="2178"/>
      <c r="AM39" s="2178"/>
      <c r="AN39" s="2178"/>
      <c r="AO39" s="2179"/>
    </row>
    <row r="40" spans="1:41" s="79" customFormat="1" ht="30.25" customHeight="1">
      <c r="B40" s="2180"/>
      <c r="C40" s="2181"/>
      <c r="D40" s="2181"/>
      <c r="E40" s="2181"/>
      <c r="F40" s="2181"/>
      <c r="G40" s="2181"/>
      <c r="H40" s="2181"/>
      <c r="I40" s="2181"/>
      <c r="J40" s="2181"/>
      <c r="K40" s="2181"/>
      <c r="L40" s="2181"/>
      <c r="M40" s="2181"/>
      <c r="N40" s="2181"/>
      <c r="O40" s="2181"/>
      <c r="P40" s="2181"/>
      <c r="Q40" s="2181"/>
      <c r="R40" s="2181"/>
      <c r="S40" s="2181"/>
      <c r="T40" s="2181"/>
      <c r="U40" s="2181"/>
      <c r="V40" s="2181"/>
      <c r="W40" s="2181"/>
      <c r="X40" s="2181"/>
      <c r="Y40" s="2181"/>
      <c r="Z40" s="2181"/>
      <c r="AA40" s="2181"/>
      <c r="AB40" s="2181"/>
      <c r="AC40" s="2181"/>
      <c r="AD40" s="2181"/>
      <c r="AE40" s="2181"/>
      <c r="AF40" s="2181"/>
      <c r="AG40" s="2181"/>
      <c r="AH40" s="2181"/>
      <c r="AI40" s="2181"/>
      <c r="AJ40" s="2181"/>
      <c r="AK40" s="2181"/>
      <c r="AL40" s="2181"/>
      <c r="AM40" s="2181"/>
      <c r="AN40" s="2181"/>
      <c r="AO40" s="2182"/>
    </row>
    <row r="41" spans="1:41" s="79" customFormat="1" ht="15" customHeight="1">
      <c r="A41"/>
      <c r="B41" s="2183"/>
      <c r="C41" s="2184"/>
      <c r="D41" s="2184"/>
      <c r="E41" s="2184"/>
      <c r="F41" s="2184"/>
      <c r="G41" s="2184"/>
      <c r="H41" s="2184"/>
      <c r="I41" s="2184"/>
      <c r="J41" s="2184"/>
      <c r="K41" s="2184"/>
      <c r="L41" s="2184"/>
      <c r="M41" s="2184"/>
      <c r="N41" s="2184"/>
      <c r="O41" s="2184"/>
      <c r="P41" s="2184"/>
      <c r="Q41" s="2184"/>
      <c r="R41" s="2184"/>
      <c r="S41" s="2184"/>
      <c r="T41" s="2184"/>
      <c r="U41" s="2184"/>
      <c r="V41" s="2184"/>
      <c r="W41" s="2184"/>
      <c r="X41" s="2184"/>
      <c r="Y41" s="2184"/>
      <c r="Z41" s="2184"/>
      <c r="AA41" s="2184"/>
      <c r="AB41" s="2184"/>
      <c r="AC41" s="2184"/>
      <c r="AD41" s="2184"/>
      <c r="AE41" s="2184"/>
      <c r="AF41" s="2184"/>
      <c r="AG41" s="2184"/>
      <c r="AH41" s="2184"/>
      <c r="AI41" s="2184"/>
      <c r="AJ41" s="2184"/>
      <c r="AK41" s="2184"/>
      <c r="AL41" s="2184"/>
      <c r="AM41" s="2184"/>
      <c r="AN41" s="2184"/>
      <c r="AO41" s="2185"/>
    </row>
    <row r="42" spans="1:41" s="79" customFormat="1" ht="15" customHeight="1">
      <c r="A42"/>
      <c r="B42" s="2183"/>
      <c r="C42" s="2184"/>
      <c r="D42" s="2184"/>
      <c r="E42" s="2184"/>
      <c r="F42" s="2184"/>
      <c r="G42" s="2184"/>
      <c r="H42" s="2184"/>
      <c r="I42" s="2184"/>
      <c r="J42" s="2184"/>
      <c r="K42" s="2184"/>
      <c r="L42" s="2184"/>
      <c r="M42" s="2184"/>
      <c r="N42" s="2184"/>
      <c r="O42" s="2184"/>
      <c r="P42" s="2184"/>
      <c r="Q42" s="2184"/>
      <c r="R42" s="2184"/>
      <c r="S42" s="2184"/>
      <c r="T42" s="2184"/>
      <c r="U42" s="2184"/>
      <c r="V42" s="2184"/>
      <c r="W42" s="2184"/>
      <c r="X42" s="2184"/>
      <c r="Y42" s="2184"/>
      <c r="Z42" s="2184"/>
      <c r="AA42" s="2184"/>
      <c r="AB42" s="2184"/>
      <c r="AC42" s="2184"/>
      <c r="AD42" s="2184"/>
      <c r="AE42" s="2184"/>
      <c r="AF42" s="2184"/>
      <c r="AG42" s="2184"/>
      <c r="AH42" s="2184"/>
      <c r="AI42" s="2184"/>
      <c r="AJ42" s="2184"/>
      <c r="AK42" s="2184"/>
      <c r="AL42" s="2184"/>
      <c r="AM42" s="2184"/>
      <c r="AN42" s="2184"/>
      <c r="AO42" s="2185"/>
    </row>
    <row r="43" spans="1:41" s="79" customFormat="1" ht="15" customHeight="1" thickBot="1">
      <c r="A43"/>
      <c r="B43" s="2186"/>
      <c r="C43" s="2187"/>
      <c r="D43" s="2187"/>
      <c r="E43" s="2187"/>
      <c r="F43" s="2187"/>
      <c r="G43" s="2187"/>
      <c r="H43" s="2187"/>
      <c r="I43" s="2187"/>
      <c r="J43" s="2187"/>
      <c r="K43" s="2187"/>
      <c r="L43" s="2187"/>
      <c r="M43" s="2187"/>
      <c r="N43" s="2187"/>
      <c r="O43" s="2187"/>
      <c r="P43" s="2187"/>
      <c r="Q43" s="2187"/>
      <c r="R43" s="2187"/>
      <c r="S43" s="2187"/>
      <c r="T43" s="2187"/>
      <c r="U43" s="2187"/>
      <c r="V43" s="2187"/>
      <c r="W43" s="2187"/>
      <c r="X43" s="2187"/>
      <c r="Y43" s="2187"/>
      <c r="Z43" s="2187"/>
      <c r="AA43" s="2187"/>
      <c r="AB43" s="2187"/>
      <c r="AC43" s="2187"/>
      <c r="AD43" s="2187"/>
      <c r="AE43" s="2187"/>
      <c r="AF43" s="2187"/>
      <c r="AG43" s="2187"/>
      <c r="AH43" s="2187"/>
      <c r="AI43" s="2187"/>
      <c r="AJ43" s="2187"/>
      <c r="AK43" s="2187"/>
      <c r="AL43" s="2187"/>
      <c r="AM43" s="2187"/>
      <c r="AN43" s="2187"/>
      <c r="AO43" s="2188"/>
    </row>
    <row r="44" spans="1:41" ht="6.5" customHeight="1">
      <c r="B44" s="492"/>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row>
    <row r="45" spans="1:41" ht="12.25" customHeight="1">
      <c r="B45" s="2160" t="s">
        <v>50</v>
      </c>
      <c r="C45" s="2160"/>
      <c r="D45" s="2160"/>
      <c r="E45" s="2160"/>
      <c r="F45" s="2160"/>
      <c r="G45" s="2160"/>
      <c r="H45" s="2160"/>
      <c r="I45" s="2160"/>
      <c r="J45" s="2160"/>
      <c r="K45" s="2160"/>
      <c r="L45" s="2161"/>
      <c r="M45" s="2162"/>
      <c r="N45" s="2162"/>
      <c r="O45" s="2162"/>
      <c r="P45" s="2162"/>
      <c r="Q45" s="2162"/>
      <c r="R45" s="2162"/>
      <c r="S45" s="2162"/>
      <c r="T45" s="2162"/>
      <c r="U45" s="2162"/>
      <c r="V45" s="2162"/>
      <c r="W45" s="2162"/>
      <c r="X45" s="2162"/>
      <c r="Y45" s="2162"/>
      <c r="Z45" s="2162"/>
      <c r="AA45" s="2162"/>
      <c r="AB45" s="2162"/>
      <c r="AC45" s="2162"/>
      <c r="AD45" s="2162"/>
      <c r="AE45" s="2162"/>
      <c r="AF45" s="2162"/>
      <c r="AG45" s="2163"/>
      <c r="AH45" s="918"/>
      <c r="AI45" s="2164" t="s">
        <v>53</v>
      </c>
      <c r="AJ45" s="2164"/>
      <c r="AK45" s="2166"/>
      <c r="AL45" s="2167"/>
      <c r="AM45" s="2167"/>
      <c r="AN45" s="2167"/>
      <c r="AO45" s="2168"/>
    </row>
    <row r="46" spans="1:41" ht="6.5" customHeight="1">
      <c r="B46" s="919"/>
      <c r="C46" s="918"/>
      <c r="D46" s="918"/>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c r="AI46" s="918"/>
      <c r="AJ46" s="918"/>
      <c r="AK46" s="918"/>
      <c r="AL46" s="918"/>
      <c r="AM46" s="918"/>
      <c r="AN46" s="918"/>
      <c r="AO46" s="918"/>
    </row>
    <row r="47" spans="1:41" ht="12.25" customHeight="1">
      <c r="B47" s="2160" t="s">
        <v>51</v>
      </c>
      <c r="C47" s="2160"/>
      <c r="D47" s="2160"/>
      <c r="E47" s="2160"/>
      <c r="F47" s="2161" t="str">
        <f>IF(ISBLANK([25]Information!D11),"",[25]Information!D11)</f>
        <v/>
      </c>
      <c r="G47" s="2162"/>
      <c r="H47" s="2162"/>
      <c r="I47" s="2162"/>
      <c r="J47" s="2162"/>
      <c r="K47" s="2162"/>
      <c r="L47" s="2162"/>
      <c r="M47" s="2162"/>
      <c r="N47" s="2162"/>
      <c r="O47" s="2162"/>
      <c r="P47" s="2162"/>
      <c r="Q47" s="2163"/>
      <c r="R47" s="918"/>
      <c r="S47" s="2164" t="s">
        <v>54</v>
      </c>
      <c r="T47" s="2164"/>
      <c r="U47" s="2164"/>
      <c r="V47" s="2161" t="str">
        <f>IF(ISBLANK([25]Information!D13),"",[25]Information!D13)</f>
        <v/>
      </c>
      <c r="W47" s="2162"/>
      <c r="X47" s="2162"/>
      <c r="Y47" s="2162"/>
      <c r="Z47" s="2162"/>
      <c r="AA47" s="2162"/>
      <c r="AB47" s="2162"/>
      <c r="AC47" s="2162"/>
      <c r="AD47" s="2162"/>
      <c r="AE47" s="2162"/>
      <c r="AF47" s="2162"/>
      <c r="AG47" s="2163"/>
      <c r="AH47" s="918"/>
      <c r="AI47" s="2164" t="s">
        <v>56</v>
      </c>
      <c r="AJ47" s="2164"/>
      <c r="AK47" s="2161" t="str">
        <f>IF(ISBLANK([25]Information!D14),"",[25]Information!D14)</f>
        <v/>
      </c>
      <c r="AL47" s="2162"/>
      <c r="AM47" s="2162"/>
      <c r="AN47" s="2162"/>
      <c r="AO47" s="2163"/>
    </row>
    <row r="48" spans="1:41" ht="6.5" customHeight="1">
      <c r="B48" s="919"/>
      <c r="C48" s="918"/>
      <c r="D48" s="918"/>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c r="AK48" s="918"/>
      <c r="AL48" s="918"/>
      <c r="AM48" s="918"/>
      <c r="AN48" s="918"/>
      <c r="AO48" s="918"/>
    </row>
    <row r="49" spans="2:41" ht="12.25" customHeight="1">
      <c r="B49" s="2160" t="s">
        <v>52</v>
      </c>
      <c r="C49" s="2160"/>
      <c r="D49" s="2160"/>
      <c r="E49" s="2160"/>
      <c r="F49" s="2161" t="str">
        <f>IF(ISBLANK([25]Information!D12),"",[25]Information!D12)</f>
        <v/>
      </c>
      <c r="G49" s="2162"/>
      <c r="H49" s="2162"/>
      <c r="I49" s="2162"/>
      <c r="J49" s="2162"/>
      <c r="K49" s="2162"/>
      <c r="L49" s="2162"/>
      <c r="M49" s="2162"/>
      <c r="N49" s="2162"/>
      <c r="O49" s="2162"/>
      <c r="P49" s="2162"/>
      <c r="Q49" s="2162"/>
      <c r="R49" s="920"/>
      <c r="S49" s="2164" t="s">
        <v>55</v>
      </c>
      <c r="T49" s="2164"/>
      <c r="U49" s="2164"/>
      <c r="V49" s="2161" t="str">
        <f>IF(ISBLANK([25]Information!D15),"",[25]Information!D15)</f>
        <v/>
      </c>
      <c r="W49" s="2162"/>
      <c r="X49" s="2162"/>
      <c r="Y49" s="2162"/>
      <c r="Z49" s="2162"/>
      <c r="AA49" s="2162"/>
      <c r="AB49" s="2162"/>
      <c r="AC49" s="2162"/>
      <c r="AD49" s="2162"/>
      <c r="AE49" s="2162"/>
      <c r="AF49" s="2162"/>
      <c r="AG49" s="2163"/>
      <c r="AH49" s="918"/>
      <c r="AI49" s="918"/>
      <c r="AJ49" s="918"/>
      <c r="AK49" s="918"/>
      <c r="AL49" s="918"/>
      <c r="AM49" s="918"/>
      <c r="AN49" s="918"/>
      <c r="AO49" s="918"/>
    </row>
    <row r="50" spans="2:41" ht="6.5" customHeight="1">
      <c r="B50" s="492"/>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row>
    <row r="51" spans="2:41" ht="12.25" customHeight="1">
      <c r="B51" s="2165" t="s">
        <v>57</v>
      </c>
      <c r="C51" s="2165"/>
      <c r="D51" s="2165"/>
      <c r="E51" s="2165"/>
      <c r="F51" s="2165"/>
      <c r="G51" s="2165"/>
      <c r="H51" s="2165"/>
      <c r="I51" s="2165"/>
      <c r="J51" s="2165"/>
      <c r="K51" s="2165"/>
      <c r="L51" s="2165"/>
      <c r="M51" s="2165"/>
      <c r="N51" s="2165"/>
      <c r="O51" s="2165"/>
      <c r="P51" s="2165"/>
      <c r="Q51" s="2165"/>
      <c r="R51" s="2165"/>
      <c r="S51" s="2165"/>
      <c r="T51" s="2165"/>
      <c r="U51" s="2165"/>
      <c r="V51" s="2165"/>
      <c r="W51" s="2165"/>
      <c r="X51" s="2165"/>
      <c r="Y51" s="2165"/>
      <c r="Z51" s="2165"/>
      <c r="AA51" s="2165"/>
      <c r="AB51" s="2165"/>
      <c r="AC51" s="2165"/>
      <c r="AD51" s="2165"/>
      <c r="AE51" s="2165"/>
      <c r="AF51" s="2165"/>
      <c r="AG51" s="2165"/>
      <c r="AH51" s="2165"/>
      <c r="AI51" s="2165"/>
      <c r="AJ51" s="2165"/>
      <c r="AK51" s="2165"/>
      <c r="AL51" s="2165"/>
      <c r="AM51" s="2165"/>
      <c r="AN51" s="2165"/>
      <c r="AO51" s="2165"/>
    </row>
    <row r="52" spans="2:41" ht="12.25" customHeight="1">
      <c r="B52" s="2149" t="s">
        <v>671</v>
      </c>
      <c r="C52" s="2149"/>
      <c r="D52" s="2149"/>
      <c r="E52" s="2149"/>
      <c r="F52" s="2149"/>
      <c r="G52" s="2149"/>
      <c r="H52" s="2149"/>
      <c r="I52" s="2149"/>
      <c r="J52" s="2149"/>
      <c r="K52" s="2149"/>
      <c r="L52" s="2149"/>
      <c r="M52" s="492"/>
      <c r="N52" s="921"/>
      <c r="O52" s="2158" t="s">
        <v>59</v>
      </c>
      <c r="P52" s="2159"/>
      <c r="Q52" s="2159"/>
      <c r="R52" s="2159"/>
      <c r="S52" s="2159"/>
      <c r="T52" s="921"/>
      <c r="U52" s="2158" t="s">
        <v>61</v>
      </c>
      <c r="V52" s="2159"/>
      <c r="W52" s="2159"/>
      <c r="X52" s="2159"/>
      <c r="Y52" s="2159"/>
      <c r="Z52" s="492"/>
      <c r="AA52" s="492"/>
      <c r="AB52" s="492"/>
      <c r="AC52" s="492"/>
      <c r="AD52" s="492"/>
      <c r="AE52" s="492"/>
      <c r="AF52" s="492"/>
      <c r="AG52" s="492"/>
      <c r="AH52" s="492"/>
      <c r="AI52" s="492"/>
      <c r="AJ52" s="492"/>
      <c r="AK52" s="492"/>
      <c r="AL52" s="492"/>
      <c r="AM52" s="492"/>
      <c r="AN52" s="492"/>
      <c r="AO52" s="492"/>
    </row>
    <row r="53" spans="2:41" ht="12.25" customHeight="1">
      <c r="B53" s="492"/>
      <c r="C53" s="492"/>
      <c r="D53" s="492"/>
      <c r="E53" s="492"/>
      <c r="F53" s="492"/>
      <c r="G53" s="492"/>
      <c r="H53" s="492"/>
      <c r="I53" s="492"/>
      <c r="J53" s="492"/>
      <c r="K53" s="492"/>
      <c r="L53" s="492"/>
      <c r="M53" s="492"/>
      <c r="N53" s="922"/>
      <c r="O53" s="918"/>
      <c r="P53" s="918"/>
      <c r="Q53" s="918"/>
      <c r="R53" s="918"/>
      <c r="S53" s="918"/>
      <c r="T53" s="492"/>
      <c r="U53" s="492"/>
      <c r="V53" s="492"/>
      <c r="W53" s="492"/>
      <c r="X53" s="492"/>
      <c r="Y53" s="492"/>
      <c r="Z53" s="492"/>
      <c r="AA53" s="2149" t="s">
        <v>62</v>
      </c>
      <c r="AB53" s="2149"/>
      <c r="AC53" s="2149"/>
      <c r="AD53" s="2149"/>
      <c r="AE53" s="2149"/>
      <c r="AF53" s="492"/>
      <c r="AG53" s="492"/>
      <c r="AH53" s="492"/>
      <c r="AI53" s="492"/>
      <c r="AJ53" s="492"/>
      <c r="AK53" s="492"/>
      <c r="AL53" s="492"/>
      <c r="AM53" s="492"/>
      <c r="AN53" s="492"/>
      <c r="AO53" s="492"/>
    </row>
    <row r="54" spans="2:41" ht="12.25" customHeight="1">
      <c r="B54" s="2150" t="s">
        <v>449</v>
      </c>
      <c r="C54" s="2150"/>
      <c r="D54" s="2150"/>
      <c r="E54" s="2150"/>
      <c r="F54" s="2150"/>
      <c r="G54" s="2150"/>
      <c r="H54" s="2150"/>
      <c r="I54" s="2150"/>
      <c r="J54" s="2150"/>
      <c r="K54" s="2150"/>
      <c r="L54" s="2150"/>
      <c r="M54" s="2150"/>
      <c r="N54" s="2151"/>
      <c r="O54" s="2151"/>
      <c r="P54" s="2151"/>
      <c r="Q54" s="2151"/>
      <c r="R54" s="2151"/>
      <c r="S54" s="2151"/>
      <c r="T54" s="2151"/>
      <c r="U54" s="2151"/>
      <c r="V54" s="2151"/>
      <c r="W54" s="2151"/>
      <c r="X54" s="2151"/>
      <c r="Y54" s="2151"/>
      <c r="Z54" s="492"/>
      <c r="AA54" s="2152"/>
      <c r="AB54" s="2153"/>
      <c r="AC54" s="2153"/>
      <c r="AD54" s="2153"/>
      <c r="AE54" s="2153"/>
      <c r="AF54" s="2153"/>
      <c r="AG54" s="2153"/>
      <c r="AH54" s="2153"/>
      <c r="AI54" s="2153"/>
      <c r="AJ54" s="2153"/>
      <c r="AK54" s="2153"/>
      <c r="AL54" s="2153"/>
      <c r="AM54" s="2153"/>
      <c r="AN54" s="2153"/>
      <c r="AO54" s="2154"/>
    </row>
    <row r="55" spans="2:41" ht="12.25" customHeight="1">
      <c r="B55" s="2149" t="s">
        <v>51</v>
      </c>
      <c r="C55" s="2149"/>
      <c r="D55" s="2149"/>
      <c r="E55" s="2149"/>
      <c r="F55" s="2149"/>
      <c r="G55" s="2149"/>
      <c r="H55" s="2149"/>
      <c r="I55" s="2149"/>
      <c r="J55" s="2149"/>
      <c r="K55" s="923"/>
      <c r="L55" s="923"/>
      <c r="M55" s="923"/>
      <c r="N55" s="2151" t="str">
        <f>IF(ISBLANK([25]Information!D39),"",[25]Information!D39)</f>
        <v/>
      </c>
      <c r="O55" s="2151"/>
      <c r="P55" s="2151"/>
      <c r="Q55" s="2151"/>
      <c r="R55" s="2151"/>
      <c r="S55" s="2151"/>
      <c r="T55" s="2151"/>
      <c r="U55" s="2151"/>
      <c r="V55" s="2151"/>
      <c r="W55" s="2151"/>
      <c r="X55" s="2151"/>
      <c r="Y55" s="2151"/>
      <c r="Z55" s="492"/>
      <c r="AA55" s="2155"/>
      <c r="AB55" s="2156"/>
      <c r="AC55" s="2156"/>
      <c r="AD55" s="2156"/>
      <c r="AE55" s="2156"/>
      <c r="AF55" s="2156"/>
      <c r="AG55" s="2156"/>
      <c r="AH55" s="2156"/>
      <c r="AI55" s="2156"/>
      <c r="AJ55" s="2156"/>
      <c r="AK55" s="2156"/>
      <c r="AL55" s="2156"/>
      <c r="AM55" s="2156"/>
      <c r="AN55" s="2156"/>
      <c r="AO55" s="2157"/>
    </row>
    <row r="56" spans="2:41" ht="6.5" customHeight="1">
      <c r="B56" s="492"/>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K56" s="492"/>
      <c r="AL56" s="492"/>
      <c r="AM56" s="492"/>
      <c r="AN56" s="492"/>
      <c r="AO56" s="492"/>
    </row>
    <row r="57" spans="2:41" ht="12.25" customHeight="1"/>
    <row r="58" spans="2:41" ht="6.5" customHeight="1"/>
  </sheetData>
  <sheetProtection selectLockedCells="1"/>
  <mergeCells count="91">
    <mergeCell ref="AK4:AO4"/>
    <mergeCell ref="B2:H2"/>
    <mergeCell ref="I2:W2"/>
    <mergeCell ref="Y2:AB2"/>
    <mergeCell ref="AC2:AO2"/>
    <mergeCell ref="B3:H3"/>
    <mergeCell ref="I3:W3"/>
    <mergeCell ref="Y3:AB3"/>
    <mergeCell ref="AC3:AO3"/>
    <mergeCell ref="B4:H4"/>
    <mergeCell ref="I4:W4"/>
    <mergeCell ref="Y4:AB4"/>
    <mergeCell ref="AC4:AF4"/>
    <mergeCell ref="AG4:AJ4"/>
    <mergeCell ref="B5:H5"/>
    <mergeCell ref="I5:W5"/>
    <mergeCell ref="Y5:AE5"/>
    <mergeCell ref="AF5:AO5"/>
    <mergeCell ref="B6:H6"/>
    <mergeCell ref="I6:W6"/>
    <mergeCell ref="B8:AO8"/>
    <mergeCell ref="B9:AO21"/>
    <mergeCell ref="B23:AO23"/>
    <mergeCell ref="B24:S24"/>
    <mergeCell ref="T24:AH24"/>
    <mergeCell ref="AI24:AO24"/>
    <mergeCell ref="B25:S25"/>
    <mergeCell ref="T25:AH25"/>
    <mergeCell ref="AI25:AO25"/>
    <mergeCell ref="B26:S26"/>
    <mergeCell ref="T26:AH26"/>
    <mergeCell ref="AI26:AO26"/>
    <mergeCell ref="B27:S27"/>
    <mergeCell ref="T27:AH27"/>
    <mergeCell ref="AI27:AO27"/>
    <mergeCell ref="B28:S28"/>
    <mergeCell ref="T28:AH28"/>
    <mergeCell ref="AI28:AO28"/>
    <mergeCell ref="B29:S29"/>
    <mergeCell ref="T29:AH29"/>
    <mergeCell ref="AI29:AO29"/>
    <mergeCell ref="B30:S30"/>
    <mergeCell ref="T30:AH30"/>
    <mergeCell ref="AI30:AO30"/>
    <mergeCell ref="B31:S31"/>
    <mergeCell ref="T31:AH31"/>
    <mergeCell ref="AI31:AO31"/>
    <mergeCell ref="B32:S32"/>
    <mergeCell ref="T32:AH32"/>
    <mergeCell ref="AI32:AO32"/>
    <mergeCell ref="B33:S33"/>
    <mergeCell ref="T33:AH33"/>
    <mergeCell ref="AI33:AO33"/>
    <mergeCell ref="B34:S34"/>
    <mergeCell ref="T34:AH34"/>
    <mergeCell ref="AI34:AO34"/>
    <mergeCell ref="B45:K45"/>
    <mergeCell ref="L45:AG45"/>
    <mergeCell ref="AI45:AJ45"/>
    <mergeCell ref="AK45:AO45"/>
    <mergeCell ref="B35:S35"/>
    <mergeCell ref="T35:AH35"/>
    <mergeCell ref="AI35:AO35"/>
    <mergeCell ref="B36:S36"/>
    <mergeCell ref="T36:AH36"/>
    <mergeCell ref="AI36:AO36"/>
    <mergeCell ref="B37:S37"/>
    <mergeCell ref="T37:AH37"/>
    <mergeCell ref="AI37:AO37"/>
    <mergeCell ref="B39:AO39"/>
    <mergeCell ref="B40:AO43"/>
    <mergeCell ref="B52:L52"/>
    <mergeCell ref="O52:S52"/>
    <mergeCell ref="U52:Y52"/>
    <mergeCell ref="B47:E47"/>
    <mergeCell ref="F47:Q47"/>
    <mergeCell ref="S47:U47"/>
    <mergeCell ref="V47:AG47"/>
    <mergeCell ref="B49:E49"/>
    <mergeCell ref="F49:Q49"/>
    <mergeCell ref="S49:U49"/>
    <mergeCell ref="V49:AG49"/>
    <mergeCell ref="B51:AO51"/>
    <mergeCell ref="AI47:AJ47"/>
    <mergeCell ref="AK47:AO47"/>
    <mergeCell ref="AA53:AE53"/>
    <mergeCell ref="B54:M54"/>
    <mergeCell ref="N54:Y54"/>
    <mergeCell ref="AA54:AO55"/>
    <mergeCell ref="B55:J55"/>
    <mergeCell ref="N55:Y55"/>
  </mergeCells>
  <printOptions horizontalCentered="1"/>
  <pageMargins left="0.6" right="0.6" top="0.75" bottom="0.75" header="0.3" footer="0.3"/>
  <pageSetup orientation="portrait" verticalDpi="1200" r:id="rId1"/>
  <headerFooter>
    <oddHeader>&amp;L&amp;G&amp;C&amp;"-,Bold"Interim Approval Worksheet</oddHeader>
    <oddFooter>&amp;L&amp;9 1AF0003 &amp;A&amp;C&amp;"-,Bold"&amp;9&amp;KFF0000Printed Copy Uncontrolled.  
Latest Edition on AMG Intranet Site (http://home.amgeneral.com)&amp;R&amp;9Rev &amp;D</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pageSetUpPr fitToPage="1"/>
  </sheetPr>
  <dimension ref="A1:J40"/>
  <sheetViews>
    <sheetView windowProtection="1" showGridLines="0" zoomScaleNormal="100" workbookViewId="0">
      <selection activeCell="C5" sqref="C5"/>
    </sheetView>
  </sheetViews>
  <sheetFormatPr baseColWidth="10" defaultColWidth="9.1640625" defaultRowHeight="15"/>
  <cols>
    <col min="1" max="1" width="44.83203125" customWidth="1"/>
    <col min="2" max="3" width="19.1640625" customWidth="1"/>
    <col min="11" max="11" width="8.5" customWidth="1"/>
  </cols>
  <sheetData>
    <row r="1" spans="1:10">
      <c r="A1" s="125" t="s">
        <v>459</v>
      </c>
      <c r="B1" s="126" t="s">
        <v>460</v>
      </c>
      <c r="C1" s="126" t="s">
        <v>53</v>
      </c>
    </row>
    <row r="2" spans="1:10" ht="19">
      <c r="A2" s="216" t="s">
        <v>647</v>
      </c>
      <c r="B2" s="708" t="s">
        <v>648</v>
      </c>
      <c r="C2" s="709">
        <v>45055</v>
      </c>
      <c r="D2" s="32"/>
      <c r="E2" s="32"/>
      <c r="F2" s="32"/>
      <c r="G2" s="32"/>
      <c r="H2" s="32"/>
      <c r="I2" s="32"/>
      <c r="J2" s="32"/>
    </row>
    <row r="3" spans="1:10" ht="34">
      <c r="A3" s="181" t="s">
        <v>652</v>
      </c>
      <c r="B3" s="209" t="s">
        <v>653</v>
      </c>
      <c r="C3" s="212">
        <v>45161</v>
      </c>
    </row>
    <row r="4" spans="1:10" ht="48">
      <c r="A4" s="181" t="s">
        <v>712</v>
      </c>
      <c r="B4" s="211" t="s">
        <v>482</v>
      </c>
      <c r="C4" s="212">
        <v>45251</v>
      </c>
      <c r="D4" s="64"/>
      <c r="E4" s="64"/>
      <c r="F4" s="64"/>
      <c r="G4" s="64"/>
      <c r="H4" s="64"/>
      <c r="I4" s="64"/>
      <c r="J4" s="64"/>
    </row>
    <row r="5" spans="1:10" ht="32">
      <c r="A5" s="181" t="s">
        <v>723</v>
      </c>
      <c r="B5" s="211" t="s">
        <v>482</v>
      </c>
      <c r="C5" s="212">
        <v>45314</v>
      </c>
    </row>
    <row r="6" spans="1:10" ht="16">
      <c r="A6" s="181"/>
      <c r="B6" s="211"/>
      <c r="C6" s="212"/>
    </row>
    <row r="7" spans="1:10" ht="16">
      <c r="A7" s="208"/>
      <c r="B7" s="209"/>
      <c r="C7" s="210"/>
      <c r="D7" s="33"/>
      <c r="E7" s="33"/>
      <c r="F7" s="33"/>
      <c r="G7" s="33"/>
      <c r="H7" s="33"/>
      <c r="I7" s="33"/>
      <c r="J7" s="33"/>
    </row>
    <row r="8" spans="1:10">
      <c r="A8" s="216"/>
      <c r="B8" s="217"/>
      <c r="C8" s="218"/>
    </row>
    <row r="9" spans="1:10">
      <c r="A9" s="181"/>
      <c r="B9" s="251"/>
      <c r="C9" s="252"/>
      <c r="D9" s="33"/>
      <c r="E9" s="33"/>
      <c r="F9" s="33"/>
      <c r="G9" s="33"/>
      <c r="H9" s="33"/>
      <c r="I9" s="33"/>
      <c r="J9" s="33"/>
    </row>
    <row r="10" spans="1:10">
      <c r="A10" s="181"/>
      <c r="B10" s="253"/>
      <c r="C10" s="254"/>
    </row>
    <row r="11" spans="1:10">
      <c r="A11" s="260"/>
      <c r="B11" s="262"/>
      <c r="C11" s="261"/>
    </row>
    <row r="12" spans="1:10">
      <c r="A12" s="699"/>
      <c r="B12" s="707"/>
      <c r="C12" s="261"/>
    </row>
    <row r="13" spans="1:10">
      <c r="A13" s="124"/>
      <c r="B13" s="124"/>
      <c r="C13" s="124"/>
    </row>
    <row r="14" spans="1:10">
      <c r="A14" s="124"/>
      <c r="B14" s="124"/>
      <c r="C14" s="124"/>
    </row>
    <row r="15" spans="1:10">
      <c r="A15" s="124"/>
      <c r="B15" s="124"/>
      <c r="C15" s="124"/>
    </row>
    <row r="16" spans="1:10">
      <c r="A16" s="124"/>
      <c r="B16" s="124"/>
      <c r="C16" s="124"/>
    </row>
    <row r="17" spans="1:3">
      <c r="A17" s="124"/>
      <c r="B17" s="124"/>
      <c r="C17" s="124"/>
    </row>
    <row r="18" spans="1:3">
      <c r="A18" s="124"/>
      <c r="B18" s="124"/>
      <c r="C18" s="124"/>
    </row>
    <row r="19" spans="1:3">
      <c r="A19" s="124"/>
      <c r="B19" s="124"/>
      <c r="C19" s="124"/>
    </row>
    <row r="20" spans="1:3">
      <c r="A20" s="124"/>
      <c r="B20" s="124"/>
      <c r="C20" s="124"/>
    </row>
    <row r="21" spans="1:3">
      <c r="A21" s="124"/>
      <c r="B21" s="124"/>
      <c r="C21" s="124"/>
    </row>
    <row r="22" spans="1:3">
      <c r="A22" s="124"/>
      <c r="B22" s="124"/>
      <c r="C22" s="124"/>
    </row>
    <row r="23" spans="1:3">
      <c r="A23" s="124"/>
      <c r="B23" s="124"/>
      <c r="C23" s="124"/>
    </row>
    <row r="24" spans="1:3">
      <c r="A24" s="124"/>
      <c r="B24" s="124"/>
      <c r="C24" s="124"/>
    </row>
    <row r="25" spans="1:3">
      <c r="A25" s="124"/>
      <c r="B25" s="124"/>
      <c r="C25" s="124"/>
    </row>
    <row r="26" spans="1:3">
      <c r="A26" s="124"/>
      <c r="B26" s="124"/>
      <c r="C26" s="124"/>
    </row>
    <row r="27" spans="1:3">
      <c r="A27" s="124"/>
      <c r="B27" s="124"/>
      <c r="C27" s="124"/>
    </row>
    <row r="28" spans="1:3">
      <c r="A28" s="124"/>
      <c r="B28" s="124"/>
      <c r="C28" s="124"/>
    </row>
    <row r="29" spans="1:3">
      <c r="A29" s="124"/>
      <c r="B29" s="124"/>
      <c r="C29" s="124"/>
    </row>
    <row r="30" spans="1:3">
      <c r="A30" s="124"/>
      <c r="B30" s="124"/>
      <c r="C30" s="124"/>
    </row>
    <row r="31" spans="1:3">
      <c r="A31" s="124"/>
      <c r="B31" s="124"/>
      <c r="C31" s="124"/>
    </row>
    <row r="32" spans="1:3">
      <c r="A32" s="124"/>
      <c r="B32" s="124"/>
      <c r="C32" s="124"/>
    </row>
    <row r="33" spans="1:3">
      <c r="A33" s="124"/>
      <c r="B33" s="124"/>
      <c r="C33" s="124"/>
    </row>
    <row r="34" spans="1:3">
      <c r="A34" s="124"/>
      <c r="B34" s="124"/>
      <c r="C34" s="124"/>
    </row>
    <row r="35" spans="1:3">
      <c r="A35" s="124"/>
      <c r="B35" s="124"/>
      <c r="C35" s="124"/>
    </row>
    <row r="36" spans="1:3">
      <c r="A36" s="124"/>
      <c r="B36" s="124"/>
      <c r="C36" s="124"/>
    </row>
    <row r="37" spans="1:3">
      <c r="A37" s="124"/>
      <c r="B37" s="124"/>
      <c r="C37" s="124"/>
    </row>
    <row r="38" spans="1:3">
      <c r="A38" s="124"/>
      <c r="B38" s="124"/>
      <c r="C38" s="124"/>
    </row>
    <row r="39" spans="1:3">
      <c r="A39" s="124"/>
      <c r="B39" s="124"/>
      <c r="C39" s="124"/>
    </row>
    <row r="40" spans="1:3">
      <c r="A40" s="124"/>
      <c r="B40" s="124"/>
      <c r="C40" s="124"/>
    </row>
  </sheetData>
  <sheetProtection selectLockedCells="1" selectUnlockedCells="1"/>
  <printOptions horizontalCentered="1"/>
  <pageMargins left="0.7" right="0.7" top="0.75" bottom="0.75" header="0.3" footer="0.3"/>
  <pageSetup scale="58" fitToHeight="2" orientation="portrait" r:id="rId1"/>
  <headerFooter>
    <oddHeader>&amp;L&amp;G&amp;C&amp;"-,Bold"&amp;12Revision History</oddHeader>
    <oddFooter>&amp;L&amp;9 1AF0003 &amp;A&amp;C&amp;"-,Bold"&amp;8&amp;KFF0000Printed Copy Uncontrolled.  
Latest Edition on AMG Intranet Site (http://home.amgeneral.com)&amp;R&amp;9Rev &amp;D</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B2:J10"/>
  <sheetViews>
    <sheetView windowProtection="1" view="pageLayout" zoomScale="80" zoomScaleNormal="100" zoomScalePageLayoutView="80" workbookViewId="0">
      <selection activeCell="F14" sqref="F14"/>
    </sheetView>
  </sheetViews>
  <sheetFormatPr baseColWidth="10" defaultColWidth="9.1640625" defaultRowHeight="15"/>
  <cols>
    <col min="1" max="1" width="9.5" customWidth="1"/>
    <col min="11" max="11" width="8.5" customWidth="1"/>
  </cols>
  <sheetData>
    <row r="2" spans="2:10" ht="20.5" customHeight="1">
      <c r="B2" s="32"/>
      <c r="C2" s="32"/>
      <c r="D2" s="32"/>
      <c r="E2" s="32"/>
      <c r="F2" s="32"/>
      <c r="G2" s="32"/>
      <c r="H2" s="32"/>
      <c r="I2" s="32"/>
      <c r="J2" s="32"/>
    </row>
    <row r="4" spans="2:10">
      <c r="B4" s="64"/>
      <c r="C4" s="64"/>
      <c r="D4" s="64"/>
      <c r="E4" s="64"/>
      <c r="F4" s="64"/>
      <c r="G4" s="64"/>
      <c r="H4" s="64"/>
      <c r="I4" s="64"/>
      <c r="J4" s="64"/>
    </row>
    <row r="6" spans="2:10" ht="17.5" customHeight="1">
      <c r="B6" s="33"/>
      <c r="C6" s="64"/>
      <c r="D6" s="64"/>
      <c r="E6" s="64"/>
      <c r="F6" s="64"/>
      <c r="G6" s="64"/>
      <c r="H6" s="64"/>
      <c r="I6" s="64"/>
      <c r="J6" s="64"/>
    </row>
    <row r="8" spans="2:10" ht="16.25" customHeight="1">
      <c r="B8" s="33"/>
      <c r="C8" s="33"/>
      <c r="D8" s="33"/>
      <c r="E8" s="33"/>
      <c r="F8" s="33"/>
      <c r="G8" s="33"/>
      <c r="H8" s="33"/>
      <c r="I8" s="33"/>
      <c r="J8" s="33"/>
    </row>
    <row r="10" spans="2:10" ht="13.25" customHeight="1">
      <c r="B10" s="33"/>
      <c r="C10" s="33"/>
      <c r="D10" s="33"/>
      <c r="E10" s="33"/>
      <c r="F10" s="33"/>
      <c r="G10" s="33"/>
      <c r="H10" s="33"/>
      <c r="I10" s="33"/>
      <c r="J10" s="33"/>
    </row>
  </sheetData>
  <sheetProtection selectLockedCells="1"/>
  <printOptions horizontalCentered="1"/>
  <pageMargins left="0.7" right="0.7" top="0.75" bottom="0.75" header="0.3" footer="0.3"/>
  <pageSetup scale="91" fitToHeight="2" orientation="portrait" verticalDpi="1200" r:id="rId1"/>
  <headerFooter>
    <oddHeader>&amp;L&amp;G&amp;C&amp;"-,Bold"&amp;12Initial Process Studies</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ferenced_x0020_By xmlns="ce1ec610-5e41-4138-9a2c-3d25161ca6d5"/>
    <Document_x0020_Control_x0020_Library_x0020_Name xmlns="ce1ec610-5e41-4138-9a2c-3d25161ca6d5">Quality Assurance Controlled Documents</Document_x0020_Control_x0020_Library_x0020_Name>
    <Document_x0020_Owner xmlns="ce1ec610-5e41-4138-9a2c-3d25161ca6d5">
      <UserInfo>
        <DisplayName>Fillio, Matthew</DisplayName>
        <AccountId>923</AccountId>
        <AccountType/>
      </UserInfo>
    </Document_x0020_Owner>
    <Document_x0020_Access xmlns="ce1ec610-5e41-4138-9a2c-3d25161ca6d5">Departmental</Document_x0020_Access>
    <QMS_x0020_Record xmlns="ce1ec610-5e41-4138-9a2c-3d25161ca6d5">Yes</QMS_x0020_Record>
    <Approvers_x0020_Prior_x0020_to_x0020_Owner xmlns="ce1ec610-5e41-4138-9a2c-3d25161ca6d5">
      <UserInfo>
        <DisplayName/>
        <AccountId xsi:nil="true"/>
        <AccountType/>
      </UserInfo>
    </Approvers_x0020_Prior_x0020_to_x0020_Owner>
    <Document_x0020_Storage_x0020_Access_x0020_Keys xmlns="ce1ec610-5e41-4138-9a2c-3d25161ca6d5">Material Number</Document_x0020_Storage_x0020_Access_x0020_Keys>
    <Disposal_x0020_Method xmlns="ce1ec610-5e41-4138-9a2c-3d25161ca6d5">Delete</Disposal_x0020_Method>
    <Document_x0020_Storage_x0020_Location xmlns="c3f20b02-a387-4279-b8c9-d21901f6ac39">Sharepoint</Document_x0020_Storage_x0020_Location>
    <Storage_x0020_Method xmlns="ce1ec610-5e41-4138-9a2c-3d25161ca6d5">Electronic</Storage_x0020_Method>
    <Date_x0020_Revised xmlns="ce1ec610-5e41-4138-9a2c-3d25161ca6d5">2024-01-11T05:00:00+00:00</Date_x0020_Revised>
    <Technical_x0020_Contact xmlns="ce1ec610-5e41-4138-9a2c-3d25161ca6d5">
      <UserInfo>
        <DisplayName/>
        <AccountId xsi:nil="true"/>
        <AccountType/>
      </UserInfo>
    </Technical_x0020_Contact>
    <Facility xmlns="ce1ec610-5e41-4138-9a2c-3d25161ca6d5">MAP</Facility>
    <Document_x0020_Status xmlns="ce1ec610-5e41-4138-9a2c-3d25161ca6d5">Active</Document_x0020_Status>
    <Retention_x0020_Period xmlns="ce1ec610-5e41-4138-9a2c-3d25161ca6d5">4 years after contract completion</Retention_x0020_Perio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QMS Form" ma:contentTypeID="0x01010008DB2D3032FE6F4C929B7FF706CE6DC30100BD4FDF5732DADB419067EEC3EABEC204" ma:contentTypeVersion="14" ma:contentTypeDescription="" ma:contentTypeScope="" ma:versionID="c554fcfd8478179c14f4b81860a784f8">
  <xsd:schema xmlns:xsd="http://www.w3.org/2001/XMLSchema" xmlns:xs="http://www.w3.org/2001/XMLSchema" xmlns:p="http://schemas.microsoft.com/office/2006/metadata/properties" xmlns:ns3="ce1ec610-5e41-4138-9a2c-3d25161ca6d5" xmlns:ns4="c3f20b02-a387-4279-b8c9-d21901f6ac39" targetNamespace="http://schemas.microsoft.com/office/2006/metadata/properties" ma:root="true" ma:fieldsID="6cfe5c75eab4f0b069d491acfa655d2d" ns3:_="" ns4:_="">
    <xsd:import namespace="ce1ec610-5e41-4138-9a2c-3d25161ca6d5"/>
    <xsd:import namespace="c3f20b02-a387-4279-b8c9-d21901f6ac39"/>
    <xsd:element name="properties">
      <xsd:complexType>
        <xsd:sequence>
          <xsd:element name="documentManagement">
            <xsd:complexType>
              <xsd:all>
                <xsd:element ref="ns3:Facility"/>
                <xsd:element ref="ns3:Date_x0020_Revised"/>
                <xsd:element ref="ns3:Document_x0020_Status"/>
                <xsd:element ref="ns3:Document_x0020_Control_x0020_Library_x0020_Name" minOccurs="0"/>
                <xsd:element ref="ns3:Document_x0020_Owner"/>
                <xsd:element ref="ns3:Approvers_x0020_Prior_x0020_to_x0020_Owner" minOccurs="0"/>
                <xsd:element ref="ns3:QMS_x0020_Record"/>
                <xsd:element ref="ns3:Disposal_x0020_Method" minOccurs="0"/>
                <xsd:element ref="ns3:Document_x0020_Access" minOccurs="0"/>
                <xsd:element ref="ns3:Retention_x0020_Period" minOccurs="0"/>
                <xsd:element ref="ns3:Document_x0020_Storage_x0020_Access_x0020_Keys" minOccurs="0"/>
                <xsd:element ref="ns3:Storage_x0020_Method" minOccurs="0"/>
                <xsd:element ref="ns3:Technical_x0020_Contact" minOccurs="0"/>
                <xsd:element ref="ns3:Referenced_x0020_By" minOccurs="0"/>
                <xsd:element ref="ns4:Document_x0020_Storage_x0020_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ec610-5e41-4138-9a2c-3d25161ca6d5" elementFormDefault="qualified">
    <xsd:import namespace="http://schemas.microsoft.com/office/2006/documentManagement/types"/>
    <xsd:import namespace="http://schemas.microsoft.com/office/infopath/2007/PartnerControls"/>
    <xsd:element name="Facility" ma:index="3" ma:displayName="Facility" ma:default="CAP" ma:description="Facility name used for grouping." ma:format="Dropdown" ma:internalName="Facility">
      <xsd:simpleType>
        <xsd:restriction base="dms:Choice">
          <xsd:enumeration value="CAP"/>
          <xsd:enumeration value="Corporate"/>
          <xsd:enumeration value="MAP"/>
          <xsd:enumeration value="AFTC Commercial"/>
          <xsd:enumeration value="AFTC Military"/>
          <xsd:enumeration value="TEC"/>
        </xsd:restriction>
      </xsd:simpleType>
    </xsd:element>
    <xsd:element name="Date_x0020_Revised" ma:index="4" ma:displayName="Date Revised" ma:description="Date document was last revised" ma:format="DateOnly" ma:internalName="Date_x0020_Revised">
      <xsd:simpleType>
        <xsd:restriction base="dms:DateTime"/>
      </xsd:simpleType>
    </xsd:element>
    <xsd:element name="Document_x0020_Status" ma:index="5" ma:displayName="Document Status" ma:default="Active" ma:description="Status used to determine whether document is displayed" ma:format="RadioButtons" ma:internalName="Document_x0020_Status">
      <xsd:simpleType>
        <xsd:restriction base="dms:Choice">
          <xsd:enumeration value="Active"/>
          <xsd:enumeration value="Inactive"/>
        </xsd:restriction>
      </xsd:simpleType>
    </xsd:element>
    <xsd:element name="Document_x0020_Control_x0020_Library_x0020_Name" ma:index="6" nillable="true" ma:displayName="Document Control Library Name" ma:default="Human Resources Controlled Documents" ma:description="Used to group documents. This will be filled in automatically for new documents." ma:internalName="Document_x0020_Control_x0020_Library_x0020_Name">
      <xsd:simpleType>
        <xsd:restriction base="dms:Text">
          <xsd:maxLength value="255"/>
        </xsd:restriction>
      </xsd:simpleType>
    </xsd:element>
    <xsd:element name="Document_x0020_Owner" ma:index="7" ma:displayName="Document Owner" ma:list="UserInfo" ma:SharePointGroup="0" ma:internalName="Documen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pprovers_x0020_Prior_x0020_to_x0020_Owner" ma:index="8" nillable="true" ma:displayName="Approvers Prior to Owner" ma:list="UserInfo" ma:SharePointGroup="0" ma:internalName="Approvers_x0020_Prior_x0020_to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_x0020_Record" ma:index="9" ma:displayName="QMS Record" ma:format="RadioButtons" ma:internalName="QMS_x0020_Record">
      <xsd:simpleType>
        <xsd:restriction base="dms:Choice">
          <xsd:enumeration value="No"/>
          <xsd:enumeration value="Yes"/>
        </xsd:restriction>
      </xsd:simpleType>
    </xsd:element>
    <xsd:element name="Disposal_x0020_Method" ma:index="10" nillable="true" ma:displayName="Disposal Method" ma:default="Delete" ma:format="Dropdown" ma:internalName="Disposal_x0020_Method">
      <xsd:simpleType>
        <xsd:restriction base="dms:Choice">
          <xsd:enumeration value="Delete"/>
          <xsd:enumeration value="Shred"/>
          <xsd:enumeration value="Trash"/>
        </xsd:restriction>
      </xsd:simpleType>
    </xsd:element>
    <xsd:element name="Document_x0020_Access" ma:index="11" nillable="true" ma:displayName="Document Access" ma:default="Departmental" ma:description="Indicator of storage approach used for the records." ma:format="Dropdown" ma:internalName="Document_x0020_Access">
      <xsd:simpleType>
        <xsd:restriction base="dms:Choice">
          <xsd:enumeration value="Departmental"/>
          <xsd:enumeration value="Electronic"/>
          <xsd:enumeration value="General"/>
        </xsd:restriction>
      </xsd:simpleType>
    </xsd:element>
    <xsd:element name="Retention_x0020_Period" ma:index="12" nillable="true" ma:displayName="Retention Period" ma:internalName="Retention_x0020_Period">
      <xsd:simpleType>
        <xsd:restriction base="dms:Text">
          <xsd:maxLength value="255"/>
        </xsd:restriction>
      </xsd:simpleType>
    </xsd:element>
    <xsd:element name="Document_x0020_Storage_x0020_Access_x0020_Keys" ma:index="13" nillable="true" ma:displayName="Document Storage Sort Order" ma:description="Indicate the sort order the records used to store the documents. Required field if the form is a QMS record." ma:internalName="Document_x0020_Storage_x0020_Access_x0020_Keys">
      <xsd:simpleType>
        <xsd:restriction base="dms:Text">
          <xsd:maxLength value="255"/>
        </xsd:restriction>
      </xsd:simpleType>
    </xsd:element>
    <xsd:element name="Storage_x0020_Method" ma:index="14" nillable="true" ma:displayName="Storage Method" ma:default="Electronic" ma:format="Dropdown" ma:internalName="Storage_x0020_Method">
      <xsd:simpleType>
        <xsd:restriction base="dms:Choice">
          <xsd:enumeration value="Electronic"/>
          <xsd:enumeration value="Manual"/>
        </xsd:restriction>
      </xsd:simpleType>
    </xsd:element>
    <xsd:element name="Technical_x0020_Contact" ma:index="15" nillable="true" ma:displayName="Technical Contact" ma:list="UserInfo" ma:SharePointGroup="0" ma:internalName="Technical_x0020_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ferenced_x0020_By" ma:index="16" nillable="true" ma:displayName="Referenced By" ma:description="Start typing in the dropdown list to scroll to your selection. Multiple" ma:list="{c3f20b02-a387-4279-b8c9-d21901f6ac39}" ma:internalName="Referenced_x0020_By" ma:showField="Document_x0020_Name" ma:web="ce1ec610-5e41-4138-9a2c-3d25161ca6d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f20b02-a387-4279-b8c9-d21901f6ac39" elementFormDefault="qualified">
    <xsd:import namespace="http://schemas.microsoft.com/office/2006/documentManagement/types"/>
    <xsd:import namespace="http://schemas.microsoft.com/office/infopath/2007/PartnerControls"/>
    <xsd:element name="Document_x0020_Storage_x0020_Location" ma:index="23" nillable="true" ma:displayName="Document Storage Location" ma:description="Where the documents which are considered records are stored until the retention period has expired. Required field if the form is a QMS record." ma:internalName="Document_x0020_Storage_x0020_Loca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3ADD71-6E7F-4CB0-9FD6-18358B93A0F4}">
  <ds:schemaRef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ce1ec610-5e41-4138-9a2c-3d25161ca6d5"/>
    <ds:schemaRef ds:uri="ccff8b10-ead9-4d1c-a2b8-7a331e95e4e9"/>
    <ds:schemaRef ds:uri="http://www.w3.org/XML/1998/namespace"/>
    <ds:schemaRef ds:uri="c3f20b02-a387-4279-b8c9-d21901f6ac39"/>
  </ds:schemaRefs>
</ds:datastoreItem>
</file>

<file path=customXml/itemProps2.xml><?xml version="1.0" encoding="utf-8"?>
<ds:datastoreItem xmlns:ds="http://schemas.openxmlformats.org/officeDocument/2006/customXml" ds:itemID="{E119B7C4-E7D3-411A-9FFE-F0F7134D6F4F}">
  <ds:schemaRefs>
    <ds:schemaRef ds:uri="http://schemas.microsoft.com/sharepoint/v3/contenttype/forms"/>
  </ds:schemaRefs>
</ds:datastoreItem>
</file>

<file path=customXml/itemProps3.xml><?xml version="1.0" encoding="utf-8"?>
<ds:datastoreItem xmlns:ds="http://schemas.openxmlformats.org/officeDocument/2006/customXml" ds:itemID="{364B413E-7BE9-497A-9C23-1C2E21D9EB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ec610-5e41-4138-9a2c-3d25161ca6d5"/>
    <ds:schemaRef ds:uri="c3f20b02-a387-4279-b8c9-d21901f6ac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4a68974-8a38-47f4-b528-3c61da7215a4}" enabled="0" method="" siteId="{b4a68974-8a38-47f4-b528-3c61da7215a4}" removed="1"/>
  <clbl:label id="{c5a6ae2a-8b13-4263-a20e-d3e397f43839}" enabled="0" method="" siteId="{c5a6ae2a-8b13-4263-a20e-d3e397f43839}"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37</vt:i4>
      </vt:variant>
      <vt:variant>
        <vt:lpstr>Named Ranges</vt:lpstr>
      </vt:variant>
      <vt:variant>
        <vt:i4>35</vt:i4>
      </vt:variant>
    </vt:vector>
  </HeadingPairs>
  <TitlesOfParts>
    <vt:vector size="72" baseType="lpstr">
      <vt:lpstr>Information</vt:lpstr>
      <vt:lpstr>Submission Requirements</vt:lpstr>
      <vt:lpstr>0a. PPAP Cover Sheet</vt:lpstr>
      <vt:lpstr>0b. Table of Contents</vt:lpstr>
      <vt:lpstr>1. Design Record</vt:lpstr>
      <vt:lpstr>4a. DFMEA</vt:lpstr>
      <vt:lpstr>4b. DFMEA Ratings</vt:lpstr>
      <vt:lpstr>5. Process Flow Diagram</vt:lpstr>
      <vt:lpstr>6a. PFMEA</vt:lpstr>
      <vt:lpstr>6b PFMEA Ratings</vt:lpstr>
      <vt:lpstr>7. CPLAN</vt:lpstr>
      <vt:lpstr>8a. GR&amp;R</vt:lpstr>
      <vt:lpstr>8a. GR&amp;R Requirements</vt:lpstr>
      <vt:lpstr>8b. ANOVA GR&amp;R - DFT</vt:lpstr>
      <vt:lpstr>8c. ANOVA GR&amp;R - Blast Profile</vt:lpstr>
      <vt:lpstr>8d. GR&amp;R Att Agr</vt:lpstr>
      <vt:lpstr>9a Dimensional Test Results</vt:lpstr>
      <vt:lpstr>9b Dim. Test Results - Welds</vt:lpstr>
      <vt:lpstr>10a. Paint Performance Results</vt:lpstr>
      <vt:lpstr>10a. Materials Testing</vt:lpstr>
      <vt:lpstr>10b. Performance Testing</vt:lpstr>
      <vt:lpstr>10b. Test Reports</vt:lpstr>
      <vt:lpstr>11. IPS - .5455</vt:lpstr>
      <vt:lpstr>13a Appearance Approval</vt:lpstr>
      <vt:lpstr>10c. CARC Paint Certifications</vt:lpstr>
      <vt:lpstr>13. Appearance Approval Report</vt:lpstr>
      <vt:lpstr>14. Sample Parts-PTR Label</vt:lpstr>
      <vt:lpstr>10d. Plating Certifications</vt:lpstr>
      <vt:lpstr>10c. Coating Certifications</vt:lpstr>
      <vt:lpstr>12. Qualified Lab Documentaton</vt:lpstr>
      <vt:lpstr>15. Master Sample Photo</vt:lpstr>
      <vt:lpstr>16. Checking Aids</vt:lpstr>
      <vt:lpstr>17 Welding WPS-PQR Legend</vt:lpstr>
      <vt:lpstr>18a. PSW</vt:lpstr>
      <vt:lpstr>18b. Interim Approval</vt:lpstr>
      <vt:lpstr>Revision</vt:lpstr>
      <vt:lpstr>Blank</vt:lpstr>
      <vt:lpstr>'17 Welding WPS-PQR Legend'!_Hlk138836725</vt:lpstr>
      <vt:lpstr>'0a. PPAP Cover Sheet'!Print_Area</vt:lpstr>
      <vt:lpstr>'0b. Table of Contents'!Print_Area</vt:lpstr>
      <vt:lpstr>'1. Design Record'!Print_Area</vt:lpstr>
      <vt:lpstr>'10a. Materials Testing'!Print_Area</vt:lpstr>
      <vt:lpstr>'10a. Paint Performance Results'!Print_Area</vt:lpstr>
      <vt:lpstr>'10b. Performance Testing'!Print_Area</vt:lpstr>
      <vt:lpstr>'10b. Test Reports'!Print_Area</vt:lpstr>
      <vt:lpstr>'10c. CARC Paint Certifications'!Print_Area</vt:lpstr>
      <vt:lpstr>'10c. Coating Certifications'!Print_Area</vt:lpstr>
      <vt:lpstr>'10d. Plating Certifications'!Print_Area</vt:lpstr>
      <vt:lpstr>'11. IPS - .5455'!Print_Area</vt:lpstr>
      <vt:lpstr>'12. Qualified Lab Documentaton'!Print_Area</vt:lpstr>
      <vt:lpstr>'13a Appearance Approval'!Print_Area</vt:lpstr>
      <vt:lpstr>'15. Master Sample Photo'!Print_Area</vt:lpstr>
      <vt:lpstr>'16. Checking Aids'!Print_Area</vt:lpstr>
      <vt:lpstr>'18a. PSW'!Print_Area</vt:lpstr>
      <vt:lpstr>'18b. Interim Approval'!Print_Area</vt:lpstr>
      <vt:lpstr>'4a. DFMEA'!Print_Area</vt:lpstr>
      <vt:lpstr>'5. Process Flow Diagram'!Print_Area</vt:lpstr>
      <vt:lpstr>'6a. PFMEA'!Print_Area</vt:lpstr>
      <vt:lpstr>'6b PFMEA Ratings'!Print_Area</vt:lpstr>
      <vt:lpstr>'7. CPLAN'!Print_Area</vt:lpstr>
      <vt:lpstr>'8a. GR&amp;R'!Print_Area</vt:lpstr>
      <vt:lpstr>'8a. GR&amp;R Requirements'!Print_Area</vt:lpstr>
      <vt:lpstr>'8b. ANOVA GR&amp;R - DFT'!Print_Area</vt:lpstr>
      <vt:lpstr>'8c. ANOVA GR&amp;R - Blast Profile'!Print_Area</vt:lpstr>
      <vt:lpstr>'8d. GR&amp;R Att Agr'!Print_Area</vt:lpstr>
      <vt:lpstr>'9a Dimensional Test Results'!Print_Area</vt:lpstr>
      <vt:lpstr>'9b Dim. Test Results - Welds'!Print_Area</vt:lpstr>
      <vt:lpstr>Blank!Print_Area</vt:lpstr>
      <vt:lpstr>Information!Print_Area</vt:lpstr>
      <vt:lpstr>Revision!Print_Area</vt:lpstr>
      <vt:lpstr>'Submission Requirements'!Print_Area</vt:lpstr>
      <vt:lpstr>'9b Dim. Test Results - Welds'!Print_Titles</vt:lpstr>
    </vt:vector>
  </TitlesOfParts>
  <Company>AM General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PPAP Workbook</dc:title>
  <dc:creator>Milbrath, Terrence</dc:creator>
  <cp:lastModifiedBy>Jones, Griffin</cp:lastModifiedBy>
  <cp:lastPrinted>2025-01-31T21:12:15Z</cp:lastPrinted>
  <dcterms:created xsi:type="dcterms:W3CDTF">2019-01-08T19:56:40Z</dcterms:created>
  <dcterms:modified xsi:type="dcterms:W3CDTF">2025-02-06T16:28:36Z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0x01010008DB2D3032FE6F4C929B7FF706CE6DC30100BD4FDF5732DADB419067EEC3EABEC204</vt:lpwstr>
  </property>
  <property fmtid="{D5CDD505-2E9C-101B-9397-08002B2CF9AE}" pid="3" name="Order">
    <vt:r8>49200</vt:r8>
  </property>
  <property fmtid="{D5CDD505-2E9C-101B-9397-08002B2CF9AE}" pid="4" name="Document Name">
    <vt:lpwstr>1AF0003.xlsx</vt:lpwstr>
  </property>
  <property fmtid="{D5CDD505-2E9C-101B-9397-08002B2CF9AE}" pid="5" name="References">
    <vt:lpwstr/>
  </property>
  <property fmtid="{D5CDD505-2E9C-101B-9397-08002B2CF9AE}" pid="6" name="xd_ProgID">
    <vt:lpwstr/>
  </property>
  <property fmtid="{D5CDD505-2E9C-101B-9397-08002B2CF9AE}" pid="7" name="WorkflowChangePath">
    <vt:lpwstr>b96647d5-138a-4a3c-b34d-c16a0bcffa2a,2;b96647d5-138a-4a3c-b34d-c16a0bcffa2a,4;4623cd4d-b073-4c7f-bca6-1ef200aa6a2f,9;4623cd4d-b073-4c7f-bca6-1ef200aa6a2f,17;</vt:lpwstr>
  </property>
  <property fmtid="{D5CDD505-2E9C-101B-9397-08002B2CF9AE}" pid="8" name="ISO Clause">
    <vt:lpwstr/>
  </property>
  <property fmtid="{D5CDD505-2E9C-101B-9397-08002B2CF9AE}" pid="9" name="Document Storage Location">
    <vt:lpwstr>Sharepoint</vt:lpwstr>
  </property>
  <property fmtid="{D5CDD505-2E9C-101B-9397-08002B2CF9AE}" pid="10" name="TemplateUrl">
    <vt:lpwstr/>
  </property>
  <property fmtid="{D5CDD505-2E9C-101B-9397-08002B2CF9AE}" pid="11" name="Document Owner">
    <vt:i4>298</vt:i4>
  </property>
  <property fmtid="{D5CDD505-2E9C-101B-9397-08002B2CF9AE}" pid="12" name="Document Access">
    <vt:lpwstr>Departmental</vt:lpwstr>
  </property>
  <property fmtid="{D5CDD505-2E9C-101B-9397-08002B2CF9AE}" pid="13" name="Contractually Controlled">
    <vt:bool>false</vt:bool>
  </property>
  <property fmtid="{D5CDD505-2E9C-101B-9397-08002B2CF9AE}" pid="14" name="Referenced By">
    <vt:lpwstr/>
  </property>
  <property fmtid="{D5CDD505-2E9C-101B-9397-08002B2CF9AE}" pid="15" name="QMS Record">
    <vt:lpwstr>Yes</vt:lpwstr>
  </property>
  <property fmtid="{D5CDD505-2E9C-101B-9397-08002B2CF9AE}" pid="16" name="Control Dept">
    <vt:lpwstr/>
  </property>
  <property fmtid="{D5CDD505-2E9C-101B-9397-08002B2CF9AE}" pid="17" name="Approvers Prior to Owner">
    <vt:lpwstr/>
  </property>
  <property fmtid="{D5CDD505-2E9C-101B-9397-08002B2CF9AE}" pid="18" name="Document Storage Access Keys">
    <vt:lpwstr>Material Number</vt:lpwstr>
  </property>
  <property fmtid="{D5CDD505-2E9C-101B-9397-08002B2CF9AE}" pid="19" name="Disposal Method">
    <vt:lpwstr>Delete</vt:lpwstr>
  </property>
  <property fmtid="{D5CDD505-2E9C-101B-9397-08002B2CF9AE}" pid="20" name="Storage Method">
    <vt:lpwstr>Electronic</vt:lpwstr>
  </property>
  <property fmtid="{D5CDD505-2E9C-101B-9397-08002B2CF9AE}" pid="21" name="Date Revised">
    <vt:filetime>2022-02-15T00:00:00Z</vt:filetime>
  </property>
  <property fmtid="{D5CDD505-2E9C-101B-9397-08002B2CF9AE}" pid="22" name="Facility">
    <vt:lpwstr>MAP</vt:lpwstr>
  </property>
  <property fmtid="{D5CDD505-2E9C-101B-9397-08002B2CF9AE}" pid="23" name="Document Status">
    <vt:lpwstr>Active</vt:lpwstr>
  </property>
  <property fmtid="{D5CDD505-2E9C-101B-9397-08002B2CF9AE}" pid="24" name="Retention Period">
    <vt:lpwstr>4 years after contract completion</vt:lpwstr>
  </property>
  <property fmtid="{D5CDD505-2E9C-101B-9397-08002B2CF9AE}" pid="25" name="Policy Number">
    <vt:lpwstr/>
  </property>
  <property fmtid="{D5CDD505-2E9C-101B-9397-08002B2CF9AE}" pid="26" name="Document Storage Location0">
    <vt:lpwstr>Sharepoint</vt:lpwstr>
  </property>
  <property fmtid="{D5CDD505-2E9C-101B-9397-08002B2CF9AE}" pid="27" name="Policy Category">
    <vt:lpwstr/>
  </property>
  <property fmtid="{D5CDD505-2E9C-101B-9397-08002B2CF9AE}" pid="28" name="MediaServiceImageTags">
    <vt:lpwstr/>
  </property>
  <property fmtid="{D5CDD505-2E9C-101B-9397-08002B2CF9AE}" pid="29" name="Technical Contact">
    <vt:lpwstr/>
  </property>
</Properties>
</file>